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yal.samuel\Desktop\"/>
    </mc:Choice>
  </mc:AlternateContent>
  <xr:revisionPtr revIDLastSave="0" documentId="8_{EA7D4ADD-300A-4BE5-9F30-A1B8FF42952E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3 park" sheetId="13" r:id="rId1"/>
    <sheet name="Executive Summary" sheetId="14" r:id="rId2"/>
    <sheet name="Rent Roll" sheetId="15" r:id="rId3"/>
    <sheet name="Financial Model" sheetId="16" r:id="rId4"/>
    <sheet name="Area Marketing" sheetId="17" r:id="rId5"/>
    <sheet name="Sources" sheetId="1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6" l="1"/>
  <c r="I23" i="16"/>
  <c r="F20" i="16"/>
  <c r="I4" i="16" s="1"/>
  <c r="E20" i="16"/>
  <c r="B6" i="14" s="1"/>
  <c r="I19" i="16"/>
  <c r="I14" i="16" s="1"/>
  <c r="F19" i="16"/>
  <c r="F18" i="16"/>
  <c r="F17" i="16"/>
  <c r="F16" i="16"/>
  <c r="F15" i="16"/>
  <c r="F10" i="15"/>
  <c r="E10" i="15"/>
  <c r="G8" i="15"/>
  <c r="F8" i="15"/>
  <c r="G7" i="15"/>
  <c r="F7" i="15"/>
  <c r="G6" i="15"/>
  <c r="F6" i="15"/>
  <c r="G5" i="15"/>
  <c r="G10" i="15" s="1"/>
  <c r="F5" i="15"/>
  <c r="G4" i="15"/>
  <c r="F4" i="15"/>
  <c r="D6" i="14"/>
  <c r="B4" i="14"/>
  <c r="D84" i="13"/>
  <c r="E62" i="13" s="1"/>
  <c r="D80" i="13"/>
  <c r="E57" i="13"/>
  <c r="E56" i="13"/>
  <c r="F43" i="13"/>
  <c r="E49" i="13" s="1"/>
  <c r="E43" i="13"/>
  <c r="D43" i="13"/>
  <c r="E50" i="13" l="1"/>
  <c r="E51" i="13" s="1"/>
  <c r="I29" i="16"/>
  <c r="I5" i="16"/>
  <c r="I6" i="16"/>
  <c r="I20" i="16"/>
  <c r="I21" i="16"/>
  <c r="I22" i="16" s="1"/>
  <c r="F6" i="14" s="1"/>
  <c r="D81" i="13"/>
  <c r="D82" i="13" s="1"/>
  <c r="E68" i="13" s="1"/>
  <c r="E69" i="13" s="1"/>
  <c r="E54" i="13" l="1"/>
  <c r="E59" i="13" s="1"/>
  <c r="E61" i="13"/>
  <c r="E63" i="13" s="1"/>
  <c r="E71" i="13" s="1"/>
  <c r="E73" i="13" s="1"/>
  <c r="I7" i="16"/>
  <c r="I12" i="16" s="1"/>
  <c r="I13" i="16" s="1"/>
  <c r="I28" i="16" l="1"/>
  <c r="I27" i="16"/>
  <c r="D5" i="14" s="1"/>
  <c r="I25" i="16"/>
  <c r="D4" i="14" s="1"/>
  <c r="I15" i="16"/>
  <c r="B5" i="14"/>
  <c r="I26" i="16" l="1"/>
  <c r="F4" i="14" s="1"/>
  <c r="F5" i="14"/>
</calcChain>
</file>

<file path=xl/sharedStrings.xml><?xml version="1.0" encoding="utf-8"?>
<sst xmlns="http://schemas.openxmlformats.org/spreadsheetml/2006/main" count="235" uniqueCount="187">
  <si>
    <t>53 Park Ave, 
Wilkes Barre, PA 18702</t>
  </si>
  <si>
    <t>A.</t>
  </si>
  <si>
    <t>General Information</t>
  </si>
  <si>
    <t>-</t>
  </si>
  <si>
    <t>Five-unit residential multifamily property consisting of approximately 3,120 square feet.</t>
  </si>
  <si>
    <t>5 residential units</t>
  </si>
  <si>
    <t>11 bedrooms</t>
  </si>
  <si>
    <t>6 bathrooms</t>
  </si>
  <si>
    <t>Mix of two studios and three-bedroom apartments</t>
  </si>
  <si>
    <t>Shared on-site laundry</t>
  </si>
  <si>
    <t>Separate electric and water utilities for each unit</t>
  </si>
  <si>
    <t>Located in located in Luzerne County within the Heights neighborhood</t>
  </si>
  <si>
    <t>Operated as a long-term residential rental property</t>
  </si>
  <si>
    <t>B.</t>
  </si>
  <si>
    <t>Units Description</t>
  </si>
  <si>
    <t>This property originally consisted of a duplex and an adjacent former funeral home. We converted the funeral home into three residential units: one two-bedroom unit and two studio units. The scope included building out the units, installing sprinklers, and separating meters. Renovations are expected to be completed in August, with full occupancy.</t>
  </si>
  <si>
    <t>Building #</t>
  </si>
  <si>
    <t>Unit #</t>
  </si>
  <si>
    <t xml:space="preserve">Rooms </t>
  </si>
  <si>
    <t>Baths</t>
  </si>
  <si>
    <t xml:space="preserve"> Monthly Rent</t>
  </si>
  <si>
    <t>1st floor</t>
  </si>
  <si>
    <t>2nd floor</t>
  </si>
  <si>
    <t>3rd floor</t>
  </si>
  <si>
    <t>Total</t>
  </si>
  <si>
    <t>Property Profit &amp; Loss</t>
  </si>
  <si>
    <t>Gross Rent</t>
  </si>
  <si>
    <t xml:space="preserve">     Yearly Rent</t>
  </si>
  <si>
    <t xml:space="preserve">     Vacancy (5%)</t>
  </si>
  <si>
    <t>Yearly  Rent after Vacancy</t>
  </si>
  <si>
    <t>Operating Expenses</t>
  </si>
  <si>
    <t xml:space="preserve">     Management Fees (10%)</t>
  </si>
  <si>
    <t xml:space="preserve">     Real Estate Tax</t>
  </si>
  <si>
    <t xml:space="preserve">     Insurance Expenses</t>
  </si>
  <si>
    <t xml:space="preserve">     Repairs &amp; Maintanance</t>
  </si>
  <si>
    <t xml:space="preserve">     Utilities (common area)</t>
  </si>
  <si>
    <t>Total Operating Expenses</t>
  </si>
  <si>
    <t>Net Income Before Financing</t>
  </si>
  <si>
    <t>Financing Expense</t>
  </si>
  <si>
    <t>Net Income after Financing</t>
  </si>
  <si>
    <t>C.</t>
  </si>
  <si>
    <t>Property Value:</t>
  </si>
  <si>
    <t>Updated aprraisal report will be availble wihin 2 weeks.</t>
  </si>
  <si>
    <t>D.</t>
  </si>
  <si>
    <t>Purchase Price:</t>
  </si>
  <si>
    <t>Property Cost</t>
  </si>
  <si>
    <t>Financing</t>
  </si>
  <si>
    <t>Equity</t>
  </si>
  <si>
    <t>Income after Financing</t>
  </si>
  <si>
    <t>ROI</t>
  </si>
  <si>
    <t>E.</t>
  </si>
  <si>
    <t>Financing:</t>
  </si>
  <si>
    <t>Yearly Interest</t>
  </si>
  <si>
    <t>Amortization (Years)</t>
  </si>
  <si>
    <t>Loan / Value</t>
  </si>
  <si>
    <t>Gross Loan Amount</t>
  </si>
  <si>
    <t>Loan related expenses (3.5%)</t>
  </si>
  <si>
    <t>Net Loan Amount</t>
  </si>
  <si>
    <t>Yearly Loan Payments</t>
  </si>
  <si>
    <t>53 Park Ave, Wilkes-Barre, PA 18702</t>
  </si>
  <si>
    <t>Five-unit renovated multifamily opportunity with stable long-term rental business plan</t>
  </si>
  <si>
    <t>Purchase Price</t>
  </si>
  <si>
    <t>Cap Rate</t>
  </si>
  <si>
    <t>Cash-on-Cash</t>
  </si>
  <si>
    <t>Projected NOI</t>
  </si>
  <si>
    <t>DSCR</t>
  </si>
  <si>
    <t>Net Cash Flow</t>
  </si>
  <si>
    <t>Monthly Rent</t>
  </si>
  <si>
    <t>Price / Unit</t>
  </si>
  <si>
    <t>Required Equity</t>
  </si>
  <si>
    <t>Investment Highlights</t>
  </si>
  <si>
    <t>✓ Newly repositioned asset</t>
  </si>
  <si>
    <t>Conversion of adjacent former funeral home into three residential units: one 2-bedroom and two studios.</t>
  </si>
  <si>
    <t>Area Marketing Notes</t>
  </si>
  <si>
    <t>✓ Utility-friendly operations</t>
  </si>
  <si>
    <t>Separate electric and water utilities for each unit, supporting cleaner tenant expense allocation.</t>
  </si>
  <si>
    <t>• Wilkes-Barre reports roughly 11,000 downtown employees and promotes a walk-to-everything downtown lifestyle.</t>
  </si>
  <si>
    <t>✓ Attractive yield profile</t>
  </si>
  <si>
    <t>Projected 9.4% cap rate on $600K purchase price and ~11.7% cash-on-cash return after financing.</t>
  </si>
  <si>
    <t>• Downtown is anchored by Wilkes University and King’s College, with more than 7,500 students between the two campuses.</t>
  </si>
  <si>
    <t>✓ Practical unit mix</t>
  </si>
  <si>
    <t>11 total bedrooms across five units; monthly rent roll of $6,700 with multiple affordability price points.</t>
  </si>
  <si>
    <t>• Recent public funding includes downtown Public Square pathway improvements and River Commons lighting/fountain upgrades.</t>
  </si>
  <si>
    <t>✓ Regional demand drivers</t>
  </si>
  <si>
    <t>Wilkes-Barre benefits from downtown employers, universities, healthcare and logistics employment in Luzerne County.</t>
  </si>
  <si>
    <t>• U.S. Census QuickFacts reports city median household income of $48,515 and mean commute of 20.7 minutes (2020–2024).</t>
  </si>
  <si>
    <t>Rent Roll — 53 Park Ave</t>
  </si>
  <si>
    <t>Unit</t>
  </si>
  <si>
    <t>Floor</t>
  </si>
  <si>
    <t>Bedrooms</t>
  </si>
  <si>
    <t>Annual Rent</t>
  </si>
  <si>
    <t>Rent / Bedroom</t>
  </si>
  <si>
    <t>Total / Average</t>
  </si>
  <si>
    <t>53 Park Ave — Financial Model</t>
  </si>
  <si>
    <t>Assumption</t>
  </si>
  <si>
    <t>Value</t>
  </si>
  <si>
    <t>Notes</t>
  </si>
  <si>
    <t>Operating Statement</t>
  </si>
  <si>
    <t>Amount</t>
  </si>
  <si>
    <t>Buyer acquisition basis</t>
  </si>
  <si>
    <t>Gross Potential Rent</t>
  </si>
  <si>
    <t>Estimated Property Value / Appraisal</t>
  </si>
  <si>
    <t>Updated appraisal expected within 2 weeks</t>
  </si>
  <si>
    <t>Less: Vacancy</t>
  </si>
  <si>
    <t>Loan-to-Value</t>
  </si>
  <si>
    <t>Gross loan sized on appraised value</t>
  </si>
  <si>
    <t>Effective Gross Income</t>
  </si>
  <si>
    <t>Interest Rate</t>
  </si>
  <si>
    <t>Annual fixed-rate assumption</t>
  </si>
  <si>
    <t>Management Fees</t>
  </si>
  <si>
    <t>Fully amortizing debt assumption</t>
  </si>
  <si>
    <t>Real Estate Taxes</t>
  </si>
  <si>
    <t>Loan Fees</t>
  </si>
  <si>
    <t>Estimated upfront financing costs</t>
  </si>
  <si>
    <t>Insurance</t>
  </si>
  <si>
    <t>Vacancy</t>
  </si>
  <si>
    <t>Underwriting vacancy assumption</t>
  </si>
  <si>
    <t>Repairs &amp; Maintenance</t>
  </si>
  <si>
    <t>Management Fee</t>
  </si>
  <si>
    <t>Professional management assumption</t>
  </si>
  <si>
    <t>Common Area Utilities</t>
  </si>
  <si>
    <t>Net Operating Income</t>
  </si>
  <si>
    <t>Annual Debt Service</t>
  </si>
  <si>
    <t>Net Cash Flow After Debt</t>
  </si>
  <si>
    <t>Capitalization / Financing</t>
  </si>
  <si>
    <t>Amount / Metric</t>
  </si>
  <si>
    <t>Less: Loan Fees</t>
  </si>
  <si>
    <t>Net Loan Proceeds</t>
  </si>
  <si>
    <t>Deal Notes</t>
  </si>
  <si>
    <t>• Five-unit residential multifamily opportunity in The Heights neighborhood.</t>
  </si>
  <si>
    <t>Price / Bedroom</t>
  </si>
  <si>
    <t>• Former funeral home conversion created three additional residential units.</t>
  </si>
  <si>
    <t>Cap Rate on Price</t>
  </si>
  <si>
    <t>• Sprinkler work, build-outs and meter separation were part of the renovation scope.</t>
  </si>
  <si>
    <t>Cash-on-Cash Return</t>
  </si>
  <si>
    <t>• Underwriting assumes 5% vacancy, 10% management, 70% LTV, 7.0% interest and 30-year amortization.</t>
  </si>
  <si>
    <t>• Buyer should verify final appraisal, property condition, leases, permits and financing terms.</t>
  </si>
  <si>
    <t>Debt Yield</t>
  </si>
  <si>
    <t>Gross Rent Multiplier</t>
  </si>
  <si>
    <t>Wilkes-Barre / Luzerne County Market Story</t>
  </si>
  <si>
    <t>Theme</t>
  </si>
  <si>
    <t>Buyer-facing talking point</t>
  </si>
  <si>
    <t>Source</t>
  </si>
  <si>
    <t>Regional hub</t>
  </si>
  <si>
    <t>Wilkes-Barre is positioned as Northeastern Pennsylvania’s downtown employment center, with a core of office, education and healthcare demand drivers.</t>
  </si>
  <si>
    <t>https://downtownwilkesbarre.org/do-business</t>
  </si>
  <si>
    <t>Employment base</t>
  </si>
  <si>
    <t>City materials state that downtown hosts about 11,000 employees and is the fourth-largest downtown workforce in Pennsylvania.</t>
  </si>
  <si>
    <t>https://www.wilkes-barre.city/169/About</t>
  </si>
  <si>
    <t>Education demand</t>
  </si>
  <si>
    <t>Downtown is anchored by Wilkes University and King’s College, with more than 7,500 students across the two campuses.</t>
  </si>
  <si>
    <t>Public investment</t>
  </si>
  <si>
    <t>2026 grants included roughly $391K for downtown Public Square pathway improvements and $199K for River Commons lighting/fountain upgrades.</t>
  </si>
  <si>
    <t>https://www.reppugh.com/News/38002/Press-Releases/Legislators-Announce-Grants-for-Luzerne-County-Communities</t>
  </si>
  <si>
    <t>Affordable housing market</t>
  </si>
  <si>
    <t>Census QuickFacts reports median owner-occupied housing value of $117,200 and median household income of $48,515 for Wilkes-Barre city (2020–2024).</t>
  </si>
  <si>
    <t>https://www.census.gov/quickfacts/fact/table/wilkesbarrecitypennsylvania/PST045225</t>
  </si>
  <si>
    <t>Commuter convenience</t>
  </si>
  <si>
    <t>Census QuickFacts reports mean travel time to work of 20.7 minutes for Wilkes-Barre city workers (2020–2024).</t>
  </si>
  <si>
    <t>Asset positioning</t>
  </si>
  <si>
    <t>53 Park Ave is marketed online as a multifamily property in The Heights; third-party listing pages also reference the 3,120-SF building size.</t>
  </si>
  <si>
    <t>https://www.trulia.com/home/53-park-ave-wilkes-barre-pa-18702-2089430131</t>
  </si>
  <si>
    <t>Sources &amp; Buyer Verification Checklist</t>
  </si>
  <si>
    <t>Category</t>
  </si>
  <si>
    <t>Detail</t>
  </si>
  <si>
    <t>URL / Notes</t>
  </si>
  <si>
    <t>Property data</t>
  </si>
  <si>
    <t>Uploaded owner workbook: unit mix, rents, expenses, financing and project scope.</t>
  </si>
  <si>
    <t>53 Parks.xlsx</t>
  </si>
  <si>
    <t>Public property page</t>
  </si>
  <si>
    <t>Third-party page references 53 Park Ave, The Heights, and 3,120 SF multifamily status.</t>
  </si>
  <si>
    <t>Zillow page references 53 Park Ave and 3,120 SF multifamily home; buyer should verify current facts.</t>
  </si>
  <si>
    <t>https://www.zillow.com/homedetails/53-Park-Ave-Wilkes-Barre-PA-18702/2089430131_zpid/</t>
  </si>
  <si>
    <t>City economic story</t>
  </si>
  <si>
    <t>Wilkes-Barre city About page references 11,000 downtown employees and walk-to-everything downtown positioning.</t>
  </si>
  <si>
    <t>Downtown development</t>
  </si>
  <si>
    <t>Downtown Wilkes-Barre business page references NEPA downtown employment center, Wilkes / King's, and student base.</t>
  </si>
  <si>
    <t>2026 grant announcement: Public Square pathways, River Commons lighting/fountain upgrades and other city grants.</t>
  </si>
  <si>
    <t>Demographics</t>
  </si>
  <si>
    <t>U.S. Census QuickFacts: income, housing value, commute, poverty and owner-occupancy for Wilkes-Barre city.</t>
  </si>
  <si>
    <t>Diligence</t>
  </si>
  <si>
    <t>Review current rent roll, leases, deposits, utility bills, tax bill, insurance, permits / C of O, appraisal and inspection.</t>
  </si>
  <si>
    <t>Buyer verification required</t>
  </si>
  <si>
    <t>Confirm all unit counts, zoning status, final renovation completion, sprinkler approvals and meter setup before closing.</t>
  </si>
  <si>
    <t>Marketing note</t>
  </si>
  <si>
    <t>Generated presentation visuals are illustrative unless replaced with actual property photography.</t>
  </si>
  <si>
    <t>Use actual property photos when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</si>
</sst>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3" formatCode="_(* #,##0.00_);_(* \(#,##0.00\);_(* &quot;-&quot;??_);_(@_)"/>
    <numFmt numFmtId="164" formatCode="_(&quot;₪&quot;* #,##0.00_);_(&quot;₪&quot;* \(#,##0.00\);_(&quot;₪&quot;* &quot;-&quot;??_);_(@_)"/>
    <numFmt numFmtId="165" formatCode="_(* #,##0_);_(* \(#,##0\);_(* &quot;-&quot;??_);_(@_)"/>
    <numFmt numFmtId="166" formatCode="_([$$-409]* #,##0_);_([$$-409]* \(#,##0\);_([$$-409]* &quot;-&quot;??_);_(@_)"/>
    <numFmt numFmtId="167" formatCode="_([$$-409]* #,##0_);_([$$-409]* \(#,##0\);_([$$-409]* &quot;-&quot;?_);_(@_)"/>
    <numFmt numFmtId="168" formatCode="0.0%"/>
    <numFmt numFmtId="169" formatCode="\$#,##0"/>
    <numFmt numFmtId="170" formatCode="0.00\x"/>
  </numFmts>
  <fonts count="17" x14ac:knownFonts="1">
    <font>
      <sz val="12"/>
      <color theme="1"/>
      <name val="Calibri"/>
    </font>
    <font>
      <sz val="12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b/>
      <sz val="16"/>
      <color rgb="FFFFFFFF"/>
      <name val="Calibri"/>
    </font>
    <font>
      <b/>
      <sz val="12"/>
      <color rgb="FFFFFFFF"/>
      <name val="Calibri"/>
    </font>
    <font>
      <b/>
      <sz val="12"/>
      <color theme="1"/>
      <name val="Calibri"/>
    </font>
    <font>
      <b/>
      <sz val="16"/>
      <color rgb="FFFFFFFF"/>
      <name val="Aptos"/>
    </font>
    <font>
      <sz val="12"/>
      <color theme="1"/>
      <name val="Aptos"/>
    </font>
    <font>
      <b/>
      <sz val="12"/>
      <color rgb="FFFFFFFF"/>
      <name val="Aptos"/>
    </font>
    <font>
      <b/>
      <sz val="12"/>
      <color theme="1"/>
      <name val="Aptos"/>
    </font>
    <font>
      <b/>
      <sz val="18"/>
      <color rgb="FFFFFFFF"/>
      <name val="Aptos"/>
    </font>
    <font>
      <i/>
      <sz val="12"/>
      <color rgb="FF111827"/>
      <name val="Aptos"/>
    </font>
    <font>
      <b/>
      <sz val="12"/>
      <color rgb="FF111827"/>
      <name val="Aptos"/>
    </font>
    <font>
      <b/>
      <sz val="12"/>
      <color rgb="FF2D6A4F"/>
      <name val="Aptos"/>
    </font>
    <font>
      <b/>
      <sz val="12"/>
      <color theme="1"/>
      <name val="Aptos"/>
      <family val="2"/>
    </font>
    <font>
      <sz val="12"/>
      <color rgb="FF0070C0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17324D"/>
      </patternFill>
    </fill>
    <fill>
      <patternFill patternType="solid">
        <fgColor rgb="FF2F6690"/>
      </patternFill>
    </fill>
    <fill>
      <patternFill patternType="solid">
        <fgColor rgb="FFEEF6F7"/>
      </patternFill>
    </fill>
    <fill>
      <patternFill patternType="solid">
        <fgColor rgb="FFF0F9FF"/>
      </patternFill>
    </fill>
    <fill>
      <patternFill patternType="solid">
        <fgColor rgb="FFF0FDF4"/>
      </patternFill>
    </fill>
    <fill>
      <patternFill patternType="solid">
        <fgColor rgb="FFFEF3C7"/>
      </patternFill>
    </fill>
    <fill>
      <patternFill patternType="solid">
        <fgColor rgb="FFFFF7ED"/>
      </patternFill>
    </fill>
    <fill>
      <patternFill patternType="solid">
        <fgColor rgb="FFEAF2F8"/>
      </patternFill>
    </fill>
    <fill>
      <patternFill patternType="solid">
        <fgColor rgb="FFF8FAF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5" fillId="4" borderId="0" xfId="0" applyFont="1" applyFill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169" fontId="0" fillId="0" borderId="10" xfId="0" applyNumberFormat="1" applyBorder="1"/>
    <xf numFmtId="169" fontId="0" fillId="0" borderId="11" xfId="0" applyNumberFormat="1" applyBorder="1"/>
    <xf numFmtId="169" fontId="0" fillId="0" borderId="13" xfId="0" applyNumberFormat="1" applyBorder="1"/>
    <xf numFmtId="169" fontId="0" fillId="0" borderId="14" xfId="0" applyNumberFormat="1" applyBorder="1"/>
    <xf numFmtId="0" fontId="8" fillId="0" borderId="0" xfId="0" applyFont="1"/>
    <xf numFmtId="0" fontId="9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15" xfId="0" applyFont="1" applyBorder="1"/>
    <xf numFmtId="169" fontId="8" fillId="0" borderId="15" xfId="0" applyNumberFormat="1" applyFont="1" applyBorder="1"/>
    <xf numFmtId="0" fontId="8" fillId="0" borderId="16" xfId="0" applyFont="1" applyBorder="1"/>
    <xf numFmtId="169" fontId="8" fillId="0" borderId="16" xfId="0" applyNumberFormat="1" applyFont="1" applyBorder="1"/>
    <xf numFmtId="168" fontId="8" fillId="0" borderId="0" xfId="0" applyNumberFormat="1" applyFont="1" applyAlignment="1">
      <alignment wrapText="1"/>
    </xf>
    <xf numFmtId="0" fontId="10" fillId="6" borderId="16" xfId="0" applyFont="1" applyFill="1" applyBorder="1"/>
    <xf numFmtId="169" fontId="10" fillId="6" borderId="16" xfId="0" applyNumberFormat="1" applyFont="1" applyFill="1" applyBorder="1"/>
    <xf numFmtId="1" fontId="8" fillId="0" borderId="0" xfId="0" applyNumberFormat="1" applyFont="1" applyAlignment="1">
      <alignment wrapText="1"/>
    </xf>
    <xf numFmtId="0" fontId="10" fillId="7" borderId="16" xfId="0" applyFont="1" applyFill="1" applyBorder="1"/>
    <xf numFmtId="169" fontId="10" fillId="7" borderId="16" xfId="0" applyNumberFormat="1" applyFont="1" applyFill="1" applyBorder="1"/>
    <xf numFmtId="0" fontId="8" fillId="0" borderId="9" xfId="0" applyFont="1" applyBorder="1"/>
    <xf numFmtId="0" fontId="8" fillId="0" borderId="10" xfId="0" applyFont="1" applyBorder="1"/>
    <xf numFmtId="169" fontId="8" fillId="0" borderId="10" xfId="0" applyNumberFormat="1" applyFont="1" applyBorder="1"/>
    <xf numFmtId="169" fontId="8" fillId="0" borderId="11" xfId="0" applyNumberFormat="1" applyFont="1" applyBorder="1"/>
    <xf numFmtId="0" fontId="10" fillId="8" borderId="17" xfId="0" applyFont="1" applyFill="1" applyBorder="1"/>
    <xf numFmtId="169" fontId="10" fillId="8" borderId="17" xfId="0" applyNumberFormat="1" applyFont="1" applyFill="1" applyBorder="1"/>
    <xf numFmtId="0" fontId="8" fillId="0" borderId="12" xfId="0" applyFont="1" applyBorder="1"/>
    <xf numFmtId="0" fontId="8" fillId="0" borderId="13" xfId="0" applyFont="1" applyBorder="1"/>
    <xf numFmtId="169" fontId="8" fillId="0" borderId="13" xfId="0" applyNumberFormat="1" applyFont="1" applyBorder="1"/>
    <xf numFmtId="169" fontId="8" fillId="0" borderId="14" xfId="0" applyNumberFormat="1" applyFont="1" applyBorder="1"/>
    <xf numFmtId="0" fontId="10" fillId="5" borderId="12" xfId="0" applyFont="1" applyFill="1" applyBorder="1"/>
    <xf numFmtId="0" fontId="10" fillId="5" borderId="13" xfId="0" applyFont="1" applyFill="1" applyBorder="1"/>
    <xf numFmtId="169" fontId="10" fillId="5" borderId="13" xfId="0" applyNumberFormat="1" applyFont="1" applyFill="1" applyBorder="1"/>
    <xf numFmtId="169" fontId="10" fillId="5" borderId="14" xfId="0" applyNumberFormat="1" applyFont="1" applyFill="1" applyBorder="1"/>
    <xf numFmtId="168" fontId="10" fillId="9" borderId="16" xfId="0" applyNumberFormat="1" applyFont="1" applyFill="1" applyBorder="1"/>
    <xf numFmtId="170" fontId="10" fillId="9" borderId="16" xfId="0" applyNumberFormat="1" applyFont="1" applyFill="1" applyBorder="1"/>
    <xf numFmtId="0" fontId="8" fillId="0" borderId="17" xfId="0" applyFont="1" applyBorder="1"/>
    <xf numFmtId="170" fontId="10" fillId="9" borderId="17" xfId="0" applyNumberFormat="1" applyFont="1" applyFill="1" applyBorder="1"/>
    <xf numFmtId="0" fontId="6" fillId="5" borderId="18" xfId="0" applyFont="1" applyFill="1" applyBorder="1"/>
    <xf numFmtId="0" fontId="6" fillId="5" borderId="19" xfId="0" applyFont="1" applyFill="1" applyBorder="1"/>
    <xf numFmtId="169" fontId="6" fillId="5" borderId="19" xfId="0" applyNumberFormat="1" applyFont="1" applyFill="1" applyBorder="1"/>
    <xf numFmtId="169" fontId="6" fillId="5" borderId="20" xfId="0" applyNumberFormat="1" applyFont="1" applyFill="1" applyBorder="1"/>
    <xf numFmtId="0" fontId="9" fillId="4" borderId="9" xfId="0" applyFont="1" applyFill="1" applyBorder="1"/>
    <xf numFmtId="169" fontId="13" fillId="11" borderId="10" xfId="0" applyNumberFormat="1" applyFont="1" applyFill="1" applyBorder="1"/>
    <xf numFmtId="0" fontId="9" fillId="4" borderId="10" xfId="0" applyFont="1" applyFill="1" applyBorder="1"/>
    <xf numFmtId="168" fontId="13" fillId="11" borderId="10" xfId="0" applyNumberFormat="1" applyFont="1" applyFill="1" applyBorder="1"/>
    <xf numFmtId="168" fontId="13" fillId="11" borderId="11" xfId="0" applyNumberFormat="1" applyFont="1" applyFill="1" applyBorder="1"/>
    <xf numFmtId="0" fontId="9" fillId="4" borderId="12" xfId="0" applyFont="1" applyFill="1" applyBorder="1"/>
    <xf numFmtId="169" fontId="13" fillId="11" borderId="13" xfId="0" applyNumberFormat="1" applyFont="1" applyFill="1" applyBorder="1"/>
    <xf numFmtId="0" fontId="9" fillId="4" borderId="13" xfId="0" applyFont="1" applyFill="1" applyBorder="1"/>
    <xf numFmtId="170" fontId="13" fillId="11" borderId="13" xfId="0" applyNumberFormat="1" applyFont="1" applyFill="1" applyBorder="1"/>
    <xf numFmtId="169" fontId="13" fillId="11" borderId="14" xfId="0" applyNumberFormat="1" applyFont="1" applyFill="1" applyBorder="1"/>
    <xf numFmtId="0" fontId="9" fillId="3" borderId="0" xfId="0" applyFont="1" applyFill="1"/>
    <xf numFmtId="0" fontId="14" fillId="0" borderId="15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6" fontId="8" fillId="0" borderId="0" xfId="0" applyNumberFormat="1" applyFont="1"/>
    <xf numFmtId="166" fontId="8" fillId="0" borderId="1" xfId="0" applyNumberFormat="1" applyFont="1" applyBorder="1"/>
    <xf numFmtId="166" fontId="10" fillId="0" borderId="3" xfId="0" applyNumberFormat="1" applyFont="1" applyBorder="1"/>
    <xf numFmtId="167" fontId="8" fillId="0" borderId="0" xfId="0" applyNumberFormat="1" applyFont="1"/>
    <xf numFmtId="166" fontId="10" fillId="0" borderId="0" xfId="0" applyNumberFormat="1" applyFont="1"/>
    <xf numFmtId="165" fontId="10" fillId="0" borderId="0" xfId="0" applyNumberFormat="1" applyFont="1"/>
    <xf numFmtId="166" fontId="10" fillId="0" borderId="2" xfId="0" applyNumberFormat="1" applyFont="1" applyBorder="1"/>
    <xf numFmtId="0" fontId="8" fillId="0" borderId="0" xfId="0" applyFont="1" applyAlignment="1">
      <alignment horizontal="left" vertical="center"/>
    </xf>
    <xf numFmtId="166" fontId="8" fillId="0" borderId="3" xfId="0" applyNumberFormat="1" applyFont="1" applyBorder="1"/>
    <xf numFmtId="9" fontId="8" fillId="0" borderId="0" xfId="0" applyNumberFormat="1" applyFont="1"/>
    <xf numFmtId="0" fontId="10" fillId="0" borderId="7" xfId="0" applyFont="1" applyBorder="1"/>
    <xf numFmtId="168" fontId="8" fillId="0" borderId="0" xfId="0" applyNumberFormat="1" applyFont="1"/>
    <xf numFmtId="165" fontId="8" fillId="0" borderId="0" xfId="0" applyNumberFormat="1" applyFont="1"/>
    <xf numFmtId="165" fontId="8" fillId="0" borderId="7" xfId="0" applyNumberFormat="1" applyFont="1" applyBorder="1"/>
    <xf numFmtId="166" fontId="10" fillId="0" borderId="7" xfId="0" applyNumberFormat="1" applyFont="1" applyBorder="1"/>
    <xf numFmtId="8" fontId="10" fillId="0" borderId="7" xfId="0" applyNumberFormat="1" applyFont="1" applyBorder="1"/>
    <xf numFmtId="0" fontId="10" fillId="2" borderId="5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1" fillId="3" borderId="0" xfId="0" applyFont="1" applyFill="1" applyAlignment="1">
      <alignment horizontal="left"/>
    </xf>
    <xf numFmtId="0" fontId="8" fillId="0" borderId="0" xfId="0" applyFont="1"/>
    <xf numFmtId="0" fontId="12" fillId="10" borderId="0" xfId="0" applyFont="1" applyFill="1"/>
    <xf numFmtId="0" fontId="9" fillId="3" borderId="0" xfId="0" applyFont="1" applyFill="1"/>
    <xf numFmtId="0" fontId="8" fillId="0" borderId="15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11" borderId="15" xfId="0" applyFont="1" applyFill="1" applyBorder="1" applyAlignment="1">
      <alignment wrapText="1"/>
    </xf>
    <xf numFmtId="0" fontId="8" fillId="11" borderId="16" xfId="0" applyFont="1" applyFill="1" applyBorder="1" applyAlignment="1">
      <alignment wrapText="1"/>
    </xf>
    <xf numFmtId="0" fontId="8" fillId="11" borderId="17" xfId="0" applyFont="1" applyFill="1" applyBorder="1" applyAlignment="1">
      <alignment wrapText="1"/>
    </xf>
    <xf numFmtId="0" fontId="4" fillId="3" borderId="0" xfId="0" applyFont="1" applyFill="1"/>
    <xf numFmtId="0" fontId="0" fillId="0" borderId="0" xfId="0"/>
    <xf numFmtId="0" fontId="7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/>
    </xf>
    <xf numFmtId="0" fontId="7" fillId="3" borderId="0" xfId="0" applyFont="1" applyFill="1"/>
    <xf numFmtId="168" fontId="15" fillId="0" borderId="0" xfId="0" applyNumberFormat="1" applyFont="1"/>
    <xf numFmtId="166" fontId="16" fillId="0" borderId="0" xfId="0" applyNumberFormat="1" applyFont="1"/>
  </cellXfs>
  <cellStyles count="4">
    <cellStyle name="Comma" xfId="1" xr:uid="{00000000-0005-0000-0000-000000000000}"/>
    <cellStyle name="Currency" xfId="2" xr:uid="{00000000-0005-0000-0000-000001000000}"/>
    <cellStyle name="Normal" xfId="0" builtinId="0"/>
    <cellStyle name="Per cent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doughnutChart>
        <c:varyColors val="1"/>
        <c:ser>
          <c:idx val="0"/>
          <c:order val="0"/>
          <c:tx>
            <c:v>Series 1</c:v>
          </c:tx>
          <c:cat>
            <c:strRef>
              <c:f>'Financial Model'!$H$13:$H$15</c:f>
              <c:strCache>
                <c:ptCount val="3"/>
                <c:pt idx="0">
                  <c:v>Net Operating Income</c:v>
                </c:pt>
                <c:pt idx="1">
                  <c:v>Annual Debt Service</c:v>
                </c:pt>
                <c:pt idx="2">
                  <c:v>Net Cash Flow After Debt</c:v>
                </c:pt>
              </c:strCache>
            </c:strRef>
          </c:cat>
          <c:val>
            <c:numRef>
              <c:f>'Financial Model'!$I$13:$I$15</c:f>
              <c:numCache>
                <c:formatCode>\$#,##0</c:formatCode>
                <c:ptCount val="3"/>
                <c:pt idx="0">
                  <c:v>56247</c:v>
                </c:pt>
                <c:pt idx="1">
                  <c:v>34974.499123822257</c:v>
                </c:pt>
                <c:pt idx="2">
                  <c:v>21272.500876177743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A-4E62-930C-3210593B9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Monthly Rent</c:v>
          </c:tx>
          <c:invertIfNegative val="1"/>
          <c:cat>
            <c:numRef>
              <c:f>'Rent Roll'!$A$4:$A$8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'Rent Roll'!$E$4:$E$8</c:f>
              <c:numCache>
                <c:formatCode>\$#,##0</c:formatCode>
                <c:ptCount val="5"/>
                <c:pt idx="0">
                  <c:v>1450</c:v>
                </c:pt>
                <c:pt idx="1">
                  <c:v>1050</c:v>
                </c:pt>
                <c:pt idx="2">
                  <c:v>1050</c:v>
                </c:pt>
                <c:pt idx="3">
                  <c:v>1700</c:v>
                </c:pt>
                <c:pt idx="4">
                  <c:v>1450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8-49F6-B5C2-C2FD870F0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Monthly Rent</c:v>
          </c:tx>
          <c:invertIfNegative val="1"/>
          <c:cat>
            <c:numRef>
              <c:f>'Financial Model'!$A$15:$A$19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'Financial Model'!$E$15:$E$19</c:f>
              <c:numCache>
                <c:formatCode>\$#,##0</c:formatCode>
                <c:ptCount val="5"/>
                <c:pt idx="0">
                  <c:v>1450</c:v>
                </c:pt>
                <c:pt idx="1">
                  <c:v>1050</c:v>
                </c:pt>
                <c:pt idx="2">
                  <c:v>1050</c:v>
                </c:pt>
                <c:pt idx="3">
                  <c:v>1700</c:v>
                </c:pt>
                <c:pt idx="4">
                  <c:v>1450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C-445C-9DF0-1BA7403EC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13</xdr:row>
      <xdr:rowOff>85725</xdr:rowOff>
    </xdr:from>
    <xdr:to>
      <xdr:col>4</xdr:col>
      <xdr:colOff>410399</xdr:colOff>
      <xdr:row>27</xdr:row>
      <xdr:rowOff>6710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6</xdr:col>
      <xdr:colOff>0</xdr:colOff>
      <xdr:row>48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showGridLines="0" tabSelected="1" topLeftCell="A30" workbookViewId="0">
      <selection activeCell="F79" sqref="F79"/>
    </sheetView>
  </sheetViews>
  <sheetFormatPr defaultColWidth="9" defaultRowHeight="15.3" x14ac:dyDescent="0.55000000000000004"/>
  <cols>
    <col min="1" max="1" width="9" style="1"/>
    <col min="2" max="2" width="10.09765625" style="1" customWidth="1"/>
    <col min="3" max="3" width="14" style="1" customWidth="1"/>
    <col min="4" max="4" width="18.25" style="1" customWidth="1"/>
    <col min="5" max="5" width="13.34765625" style="1" customWidth="1"/>
    <col min="6" max="6" width="15.84765625" style="1" customWidth="1"/>
    <col min="7" max="7" width="13" style="1" customWidth="1"/>
    <col min="8" max="8" width="14.09765625" style="1" customWidth="1"/>
    <col min="9" max="16384" width="9" style="1"/>
  </cols>
  <sheetData>
    <row r="1" spans="1:15" ht="15.6" x14ac:dyDescent="0.6">
      <c r="A1" s="58"/>
      <c r="B1" s="58"/>
      <c r="C1" s="58"/>
      <c r="D1" s="58"/>
      <c r="E1" s="58"/>
      <c r="F1" s="58"/>
    </row>
    <row r="2" spans="1:15" ht="12.9" customHeight="1" x14ac:dyDescent="0.6">
      <c r="A2" s="11"/>
      <c r="B2" s="95" t="s">
        <v>0</v>
      </c>
      <c r="C2" s="96"/>
      <c r="D2" s="96"/>
      <c r="E2" s="96"/>
      <c r="F2" s="96"/>
      <c r="G2" s="97"/>
      <c r="H2" s="97"/>
      <c r="I2" s="97"/>
      <c r="J2" s="97"/>
      <c r="K2" s="97"/>
      <c r="L2" s="97"/>
      <c r="M2" s="97"/>
      <c r="N2" s="97"/>
      <c r="O2" s="98"/>
    </row>
    <row r="3" spans="1:15" ht="15.6" x14ac:dyDescent="0.6">
      <c r="A3" s="11"/>
      <c r="B3" s="11"/>
      <c r="C3" s="11"/>
      <c r="D3" s="11"/>
      <c r="E3" s="11"/>
      <c r="F3" s="11"/>
    </row>
    <row r="4" spans="1:15" ht="15.6" x14ac:dyDescent="0.6">
      <c r="A4" s="71" t="s">
        <v>1</v>
      </c>
      <c r="B4" s="72" t="s">
        <v>2</v>
      </c>
      <c r="C4" s="11"/>
      <c r="D4" s="11"/>
      <c r="E4" s="11"/>
      <c r="F4" s="11"/>
    </row>
    <row r="5" spans="1:15" ht="15.6" x14ac:dyDescent="0.6">
      <c r="A5" s="73" t="s">
        <v>3</v>
      </c>
      <c r="B5" s="11" t="s">
        <v>4</v>
      </c>
      <c r="C5" s="11"/>
      <c r="D5" s="11"/>
      <c r="E5" s="11"/>
      <c r="F5" s="11"/>
    </row>
    <row r="6" spans="1:15" ht="15.6" x14ac:dyDescent="0.6">
      <c r="A6" s="73" t="s">
        <v>3</v>
      </c>
      <c r="B6" s="11" t="s">
        <v>5</v>
      </c>
      <c r="C6" s="11"/>
      <c r="D6" s="11"/>
      <c r="E6" s="11"/>
      <c r="F6" s="11"/>
    </row>
    <row r="7" spans="1:15" ht="15.6" x14ac:dyDescent="0.6">
      <c r="A7" s="73" t="s">
        <v>3</v>
      </c>
      <c r="B7" s="11" t="s">
        <v>6</v>
      </c>
      <c r="C7" s="11"/>
      <c r="D7" s="11"/>
      <c r="E7" s="11"/>
      <c r="F7" s="11"/>
    </row>
    <row r="8" spans="1:15" ht="15.6" x14ac:dyDescent="0.6">
      <c r="A8" s="73" t="s">
        <v>3</v>
      </c>
      <c r="B8" s="11" t="s">
        <v>7</v>
      </c>
      <c r="C8" s="11"/>
      <c r="D8" s="11"/>
      <c r="E8" s="11"/>
      <c r="F8" s="11"/>
    </row>
    <row r="9" spans="1:15" ht="15.6" x14ac:dyDescent="0.6">
      <c r="A9" s="73" t="s">
        <v>3</v>
      </c>
      <c r="B9" s="11" t="s">
        <v>8</v>
      </c>
      <c r="C9" s="11"/>
      <c r="D9" s="11"/>
      <c r="E9" s="11"/>
      <c r="F9" s="11"/>
    </row>
    <row r="10" spans="1:15" ht="15.6" x14ac:dyDescent="0.6">
      <c r="A10" s="73" t="s">
        <v>3</v>
      </c>
      <c r="B10" s="11" t="s">
        <v>9</v>
      </c>
      <c r="C10" s="11"/>
      <c r="D10" s="11"/>
      <c r="E10" s="11"/>
      <c r="F10" s="11"/>
    </row>
    <row r="11" spans="1:15" ht="15.6" x14ac:dyDescent="0.6">
      <c r="A11" s="73" t="s">
        <v>3</v>
      </c>
      <c r="B11" s="11" t="s">
        <v>10</v>
      </c>
      <c r="C11" s="11"/>
      <c r="D11" s="11"/>
      <c r="E11" s="11"/>
      <c r="F11" s="11"/>
    </row>
    <row r="12" spans="1:15" ht="15.6" x14ac:dyDescent="0.6">
      <c r="A12" s="73" t="s">
        <v>3</v>
      </c>
      <c r="B12" s="11" t="s">
        <v>11</v>
      </c>
      <c r="C12" s="11"/>
      <c r="D12" s="11"/>
      <c r="E12" s="11"/>
      <c r="F12" s="11"/>
    </row>
    <row r="13" spans="1:15" ht="15.6" x14ac:dyDescent="0.6">
      <c r="A13" s="73" t="s">
        <v>3</v>
      </c>
      <c r="B13" s="11" t="s">
        <v>12</v>
      </c>
      <c r="C13" s="11"/>
      <c r="D13" s="11"/>
      <c r="E13" s="11"/>
      <c r="F13" s="11"/>
    </row>
    <row r="14" spans="1:15" ht="15.6" x14ac:dyDescent="0.6">
      <c r="A14" s="11"/>
      <c r="B14" s="11"/>
      <c r="C14" s="11"/>
      <c r="D14" s="11"/>
      <c r="E14" s="11"/>
      <c r="F14" s="11"/>
    </row>
    <row r="15" spans="1:15" ht="15.6" x14ac:dyDescent="0.6">
      <c r="A15" s="11"/>
      <c r="B15" s="11"/>
      <c r="C15" s="11"/>
      <c r="D15" s="11"/>
      <c r="E15" s="11"/>
      <c r="F15" s="11"/>
    </row>
    <row r="16" spans="1:15" ht="15.6" x14ac:dyDescent="0.6">
      <c r="A16" s="11"/>
      <c r="B16" s="11"/>
      <c r="C16" s="11"/>
      <c r="D16" s="11"/>
      <c r="E16" s="11"/>
      <c r="F16" s="11"/>
    </row>
    <row r="17" spans="1:8" ht="15.6" x14ac:dyDescent="0.6">
      <c r="A17" s="11"/>
      <c r="B17" s="11"/>
      <c r="C17" s="11"/>
      <c r="D17" s="11"/>
      <c r="E17" s="11"/>
      <c r="F17" s="11"/>
    </row>
    <row r="18" spans="1:8" ht="15.6" x14ac:dyDescent="0.6">
      <c r="A18" s="11"/>
      <c r="B18" s="11"/>
      <c r="C18" s="11"/>
      <c r="D18" s="11"/>
      <c r="E18" s="11"/>
      <c r="F18" s="11"/>
    </row>
    <row r="19" spans="1:8" ht="15.6" x14ac:dyDescent="0.6">
      <c r="A19" s="11"/>
      <c r="B19" s="11"/>
      <c r="C19" s="11"/>
      <c r="D19" s="11"/>
      <c r="E19" s="11"/>
      <c r="F19" s="11"/>
    </row>
    <row r="20" spans="1:8" ht="15.6" x14ac:dyDescent="0.6">
      <c r="A20" s="11"/>
      <c r="B20" s="11"/>
      <c r="C20" s="11"/>
      <c r="D20" s="11"/>
      <c r="E20" s="11"/>
      <c r="F20" s="11"/>
    </row>
    <row r="21" spans="1:8" ht="15.6" x14ac:dyDescent="0.6">
      <c r="A21" s="11"/>
      <c r="B21" s="11"/>
      <c r="C21" s="11"/>
      <c r="D21" s="11"/>
      <c r="E21" s="11"/>
      <c r="F21" s="11"/>
    </row>
    <row r="22" spans="1:8" ht="15.6" x14ac:dyDescent="0.6">
      <c r="A22" s="11"/>
      <c r="B22" s="11"/>
      <c r="C22" s="11"/>
      <c r="D22" s="11"/>
      <c r="E22" s="11"/>
      <c r="F22" s="11"/>
    </row>
    <row r="23" spans="1:8" ht="15.6" x14ac:dyDescent="0.6">
      <c r="A23" s="11"/>
      <c r="B23" s="11"/>
      <c r="C23" s="11"/>
      <c r="D23" s="11"/>
      <c r="E23" s="11"/>
      <c r="F23" s="11"/>
    </row>
    <row r="24" spans="1:8" ht="15.6" x14ac:dyDescent="0.6">
      <c r="A24" s="11"/>
      <c r="B24" s="11"/>
      <c r="C24" s="11"/>
      <c r="D24" s="11"/>
      <c r="E24" s="11"/>
      <c r="F24" s="11"/>
    </row>
    <row r="25" spans="1:8" ht="15.6" x14ac:dyDescent="0.6">
      <c r="A25" s="11"/>
      <c r="B25" s="11"/>
      <c r="C25" s="11"/>
      <c r="D25" s="11"/>
      <c r="E25" s="11"/>
      <c r="F25" s="11"/>
    </row>
    <row r="26" spans="1:8" ht="15.6" x14ac:dyDescent="0.6">
      <c r="A26" s="11"/>
      <c r="B26" s="11"/>
      <c r="C26" s="11"/>
      <c r="D26" s="11"/>
      <c r="E26" s="11"/>
      <c r="F26" s="11"/>
    </row>
    <row r="27" spans="1:8" ht="15.6" x14ac:dyDescent="0.6">
      <c r="A27" s="11"/>
      <c r="B27" s="11"/>
      <c r="C27" s="11"/>
      <c r="D27" s="11"/>
      <c r="E27" s="11"/>
      <c r="F27" s="11"/>
    </row>
    <row r="28" spans="1:8" ht="15.6" x14ac:dyDescent="0.6">
      <c r="A28" s="11"/>
      <c r="B28" s="11"/>
      <c r="C28" s="11"/>
      <c r="D28" s="11"/>
      <c r="E28" s="11"/>
      <c r="F28" s="11"/>
    </row>
    <row r="29" spans="1:8" ht="15.6" x14ac:dyDescent="0.6">
      <c r="A29" s="11"/>
      <c r="B29" s="11"/>
      <c r="C29" s="11"/>
      <c r="D29" s="11"/>
      <c r="E29" s="11"/>
      <c r="F29" s="11"/>
    </row>
    <row r="30" spans="1:8" ht="15.6" x14ac:dyDescent="0.6">
      <c r="A30" s="71" t="s">
        <v>13</v>
      </c>
      <c r="B30" s="72" t="s">
        <v>14</v>
      </c>
      <c r="C30" s="11"/>
      <c r="D30" s="11"/>
      <c r="E30" s="11"/>
      <c r="F30" s="11"/>
    </row>
    <row r="31" spans="1:8" ht="15.6" x14ac:dyDescent="0.6">
      <c r="A31" s="11"/>
      <c r="B31" s="11"/>
      <c r="C31" s="11"/>
      <c r="D31" s="11"/>
      <c r="E31" s="11"/>
      <c r="F31" s="11"/>
    </row>
    <row r="32" spans="1:8" ht="15.6" x14ac:dyDescent="0.6">
      <c r="A32" s="11"/>
      <c r="B32" s="99" t="s">
        <v>15</v>
      </c>
      <c r="C32" s="99"/>
      <c r="D32" s="99"/>
      <c r="E32" s="99"/>
      <c r="F32" s="99"/>
      <c r="G32" s="100"/>
      <c r="H32" s="100"/>
    </row>
    <row r="33" spans="1:8" ht="15.6" x14ac:dyDescent="0.6">
      <c r="A33" s="11"/>
      <c r="B33" s="99"/>
      <c r="C33" s="99"/>
      <c r="D33" s="99"/>
      <c r="E33" s="99"/>
      <c r="F33" s="99"/>
      <c r="G33" s="100"/>
      <c r="H33" s="100"/>
    </row>
    <row r="34" spans="1:8" ht="15.6" x14ac:dyDescent="0.6">
      <c r="A34" s="11"/>
      <c r="B34" s="99"/>
      <c r="C34" s="99"/>
      <c r="D34" s="99"/>
      <c r="E34" s="99"/>
      <c r="F34" s="99"/>
      <c r="G34" s="100"/>
      <c r="H34" s="100"/>
    </row>
    <row r="35" spans="1:8" ht="15.6" x14ac:dyDescent="0.6">
      <c r="A35" s="11"/>
      <c r="B35" s="99"/>
      <c r="C35" s="99"/>
      <c r="D35" s="99"/>
      <c r="E35" s="99"/>
      <c r="F35" s="99"/>
      <c r="G35" s="100"/>
      <c r="H35" s="100"/>
    </row>
    <row r="36" spans="1:8" ht="15.6" x14ac:dyDescent="0.6">
      <c r="A36" s="11"/>
      <c r="B36" s="11"/>
      <c r="C36" s="11"/>
      <c r="D36" s="11"/>
      <c r="E36" s="11"/>
      <c r="F36" s="11"/>
    </row>
    <row r="37" spans="1:8" ht="11.4" customHeight="1" x14ac:dyDescent="0.6">
      <c r="A37" s="11"/>
      <c r="B37" s="71" t="s">
        <v>16</v>
      </c>
      <c r="C37" s="71" t="s">
        <v>17</v>
      </c>
      <c r="D37" s="71" t="s">
        <v>18</v>
      </c>
      <c r="E37" s="71" t="s">
        <v>19</v>
      </c>
      <c r="F37" s="74" t="s">
        <v>20</v>
      </c>
    </row>
    <row r="38" spans="1:8" ht="15.6" x14ac:dyDescent="0.6">
      <c r="A38" s="11"/>
      <c r="B38" s="75" t="s">
        <v>21</v>
      </c>
      <c r="C38" s="75">
        <v>1</v>
      </c>
      <c r="D38" s="75">
        <v>2</v>
      </c>
      <c r="E38" s="75">
        <v>1</v>
      </c>
      <c r="F38" s="76">
        <v>1450</v>
      </c>
    </row>
    <row r="39" spans="1:8" ht="15.6" x14ac:dyDescent="0.6">
      <c r="A39" s="11"/>
      <c r="B39" s="75" t="s">
        <v>21</v>
      </c>
      <c r="C39" s="75">
        <v>2</v>
      </c>
      <c r="D39" s="75">
        <v>1</v>
      </c>
      <c r="E39" s="75">
        <v>1</v>
      </c>
      <c r="F39" s="76">
        <v>1050</v>
      </c>
    </row>
    <row r="40" spans="1:8" ht="15.6" x14ac:dyDescent="0.6">
      <c r="A40" s="11"/>
      <c r="B40" s="75" t="s">
        <v>21</v>
      </c>
      <c r="C40" s="75">
        <v>3</v>
      </c>
      <c r="D40" s="75">
        <v>1</v>
      </c>
      <c r="E40" s="75">
        <v>1</v>
      </c>
      <c r="F40" s="76">
        <v>1050</v>
      </c>
    </row>
    <row r="41" spans="1:8" ht="15.6" x14ac:dyDescent="0.6">
      <c r="A41" s="11"/>
      <c r="B41" s="75" t="s">
        <v>22</v>
      </c>
      <c r="C41" s="75">
        <v>4</v>
      </c>
      <c r="D41" s="75">
        <v>4</v>
      </c>
      <c r="E41" s="75">
        <v>2</v>
      </c>
      <c r="F41" s="76">
        <v>1700</v>
      </c>
    </row>
    <row r="42" spans="1:8" ht="15.6" x14ac:dyDescent="0.6">
      <c r="A42" s="11"/>
      <c r="B42" s="75" t="s">
        <v>23</v>
      </c>
      <c r="C42" s="75">
        <v>5</v>
      </c>
      <c r="D42" s="75">
        <v>3</v>
      </c>
      <c r="E42" s="75">
        <v>1</v>
      </c>
      <c r="F42" s="76">
        <v>1450</v>
      </c>
    </row>
    <row r="43" spans="1:8" ht="15.6" x14ac:dyDescent="0.6">
      <c r="A43" s="11"/>
      <c r="B43" s="77" t="s">
        <v>24</v>
      </c>
      <c r="C43" s="77"/>
      <c r="D43" s="77">
        <f>SUM(D38:D42)</f>
        <v>11</v>
      </c>
      <c r="E43" s="77">
        <f>SUM(E38:E42)</f>
        <v>6</v>
      </c>
      <c r="F43" s="78">
        <f>SUM(F38:F42)</f>
        <v>6700</v>
      </c>
    </row>
    <row r="44" spans="1:8" ht="15.6" x14ac:dyDescent="0.6">
      <c r="A44" s="11"/>
      <c r="B44" s="11"/>
      <c r="C44" s="11"/>
      <c r="D44" s="11"/>
      <c r="E44" s="11"/>
      <c r="F44" s="11"/>
    </row>
    <row r="45" spans="1:8" ht="15.6" x14ac:dyDescent="0.6">
      <c r="A45" s="11"/>
      <c r="B45" s="11"/>
      <c r="C45" s="11"/>
      <c r="D45" s="11"/>
      <c r="E45" s="11"/>
      <c r="F45" s="11"/>
    </row>
    <row r="46" spans="1:8" ht="15.6" x14ac:dyDescent="0.6">
      <c r="A46" s="71" t="s">
        <v>13</v>
      </c>
      <c r="B46" s="72" t="s">
        <v>25</v>
      </c>
      <c r="C46" s="11"/>
      <c r="D46" s="11"/>
      <c r="E46" s="11"/>
      <c r="F46" s="11"/>
    </row>
    <row r="47" spans="1:8" ht="15.6" x14ac:dyDescent="0.6">
      <c r="A47" s="11"/>
      <c r="B47" s="11"/>
      <c r="C47" s="11"/>
      <c r="D47" s="11"/>
      <c r="E47" s="11"/>
      <c r="F47" s="11"/>
    </row>
    <row r="48" spans="1:8" ht="15.6" x14ac:dyDescent="0.6">
      <c r="A48" s="11"/>
      <c r="B48" s="72" t="s">
        <v>26</v>
      </c>
      <c r="C48" s="11"/>
      <c r="D48" s="11"/>
      <c r="E48" s="11"/>
      <c r="F48" s="11"/>
    </row>
    <row r="49" spans="1:6" ht="15.6" x14ac:dyDescent="0.6">
      <c r="A49" s="11"/>
      <c r="B49" s="11" t="s">
        <v>27</v>
      </c>
      <c r="C49" s="11"/>
      <c r="D49" s="11"/>
      <c r="E49" s="79">
        <f>F43*12</f>
        <v>80400</v>
      </c>
      <c r="F49" s="11"/>
    </row>
    <row r="50" spans="1:6" ht="15.6" x14ac:dyDescent="0.6">
      <c r="A50" s="11"/>
      <c r="B50" s="11" t="s">
        <v>28</v>
      </c>
      <c r="C50" s="11"/>
      <c r="D50" s="11"/>
      <c r="E50" s="80">
        <f>-E49*0.05</f>
        <v>-4020</v>
      </c>
      <c r="F50" s="11"/>
    </row>
    <row r="51" spans="1:6" ht="15.6" x14ac:dyDescent="0.6">
      <c r="A51" s="11"/>
      <c r="B51" s="72" t="s">
        <v>29</v>
      </c>
      <c r="C51" s="11"/>
      <c r="D51" s="11"/>
      <c r="E51" s="81">
        <f>+E49+E50</f>
        <v>76380</v>
      </c>
      <c r="F51" s="11"/>
    </row>
    <row r="52" spans="1:6" ht="15.6" x14ac:dyDescent="0.6">
      <c r="A52" s="11"/>
      <c r="B52" s="11"/>
      <c r="C52" s="11"/>
      <c r="D52" s="11"/>
      <c r="E52" s="11"/>
      <c r="F52" s="11"/>
    </row>
    <row r="53" spans="1:6" ht="15.6" x14ac:dyDescent="0.6">
      <c r="A53" s="11"/>
      <c r="B53" s="72" t="s">
        <v>30</v>
      </c>
      <c r="C53" s="11"/>
      <c r="D53" s="11"/>
      <c r="E53" s="82"/>
      <c r="F53" s="11"/>
    </row>
    <row r="54" spans="1:6" ht="15.6" x14ac:dyDescent="0.6">
      <c r="A54" s="11"/>
      <c r="B54" s="11" t="s">
        <v>31</v>
      </c>
      <c r="C54" s="11"/>
      <c r="D54" s="11"/>
      <c r="E54" s="82">
        <f>E51*0.1</f>
        <v>7638</v>
      </c>
      <c r="F54" s="11"/>
    </row>
    <row r="55" spans="1:6" ht="15.6" x14ac:dyDescent="0.6">
      <c r="A55" s="11"/>
      <c r="B55" s="11" t="s">
        <v>32</v>
      </c>
      <c r="C55" s="11"/>
      <c r="D55" s="11"/>
      <c r="E55" s="82">
        <v>5187</v>
      </c>
      <c r="F55" s="11"/>
    </row>
    <row r="56" spans="1:6" ht="15.6" x14ac:dyDescent="0.6">
      <c r="A56" s="11"/>
      <c r="B56" s="11" t="s">
        <v>33</v>
      </c>
      <c r="C56" s="11"/>
      <c r="D56" s="11"/>
      <c r="E56" s="82">
        <f>284*12</f>
        <v>3408</v>
      </c>
      <c r="F56" s="11"/>
    </row>
    <row r="57" spans="1:6" ht="15.6" x14ac:dyDescent="0.6">
      <c r="A57" s="11"/>
      <c r="B57" s="11" t="s">
        <v>34</v>
      </c>
      <c r="C57" s="11"/>
      <c r="D57" s="11"/>
      <c r="E57" s="82">
        <f>50*5*12</f>
        <v>3000</v>
      </c>
      <c r="F57" s="11"/>
    </row>
    <row r="58" spans="1:6" ht="15.6" x14ac:dyDescent="0.6">
      <c r="A58" s="11"/>
      <c r="B58" s="11" t="s">
        <v>35</v>
      </c>
      <c r="C58" s="11"/>
      <c r="D58" s="11"/>
      <c r="E58" s="82">
        <v>900</v>
      </c>
      <c r="F58" s="11"/>
    </row>
    <row r="59" spans="1:6" ht="15.6" x14ac:dyDescent="0.6">
      <c r="A59" s="11"/>
      <c r="B59" s="72" t="s">
        <v>36</v>
      </c>
      <c r="C59" s="11"/>
      <c r="D59" s="11"/>
      <c r="E59" s="81">
        <f>SUM(E54:E58)</f>
        <v>20133</v>
      </c>
      <c r="F59" s="11"/>
    </row>
    <row r="60" spans="1:6" ht="4.5" customHeight="1" x14ac:dyDescent="0.6">
      <c r="A60" s="11"/>
      <c r="B60" s="72"/>
      <c r="C60" s="11"/>
      <c r="D60" s="11"/>
      <c r="E60" s="83"/>
      <c r="F60" s="11"/>
    </row>
    <row r="61" spans="1:6" ht="15.6" x14ac:dyDescent="0.6">
      <c r="A61" s="11"/>
      <c r="B61" s="72" t="s">
        <v>37</v>
      </c>
      <c r="C61" s="11"/>
      <c r="D61" s="11"/>
      <c r="E61" s="83">
        <f>+E51-E59</f>
        <v>56247</v>
      </c>
      <c r="F61" s="11"/>
    </row>
    <row r="62" spans="1:6" ht="15.6" x14ac:dyDescent="0.6">
      <c r="A62" s="11"/>
      <c r="B62" s="72" t="s">
        <v>38</v>
      </c>
      <c r="C62" s="11"/>
      <c r="D62" s="11"/>
      <c r="E62" s="84">
        <f>-D84</f>
        <v>-34974.499123822257</v>
      </c>
      <c r="F62" s="11"/>
    </row>
    <row r="63" spans="1:6" ht="15.6" x14ac:dyDescent="0.6">
      <c r="A63" s="11"/>
      <c r="B63" s="11" t="s">
        <v>39</v>
      </c>
      <c r="C63" s="11"/>
      <c r="D63" s="11"/>
      <c r="E63" s="85">
        <f>+E61+E62</f>
        <v>21272.500876177743</v>
      </c>
      <c r="F63" s="11"/>
    </row>
    <row r="64" spans="1:6" ht="15.6" x14ac:dyDescent="0.6">
      <c r="A64" s="11"/>
      <c r="B64" s="11"/>
      <c r="C64" s="11"/>
      <c r="D64" s="11"/>
      <c r="E64" s="11"/>
      <c r="F64" s="11"/>
    </row>
    <row r="65" spans="1:6" ht="15.6" x14ac:dyDescent="0.6">
      <c r="A65" s="71" t="s">
        <v>40</v>
      </c>
      <c r="B65" s="72" t="s">
        <v>41</v>
      </c>
      <c r="C65" s="11"/>
      <c r="D65" s="11"/>
      <c r="E65" s="83">
        <v>620000</v>
      </c>
      <c r="F65" s="11" t="s">
        <v>42</v>
      </c>
    </row>
    <row r="66" spans="1:6" ht="15.6" x14ac:dyDescent="0.6">
      <c r="A66" s="11"/>
      <c r="B66" s="11"/>
      <c r="C66" s="11"/>
      <c r="D66" s="11"/>
      <c r="E66" s="11"/>
      <c r="F66" s="11"/>
    </row>
    <row r="67" spans="1:6" ht="15.6" x14ac:dyDescent="0.6">
      <c r="A67" s="71" t="s">
        <v>43</v>
      </c>
      <c r="B67" s="72" t="s">
        <v>44</v>
      </c>
      <c r="C67" s="11"/>
      <c r="D67" s="11" t="s">
        <v>45</v>
      </c>
      <c r="E67" s="118">
        <v>610000</v>
      </c>
      <c r="F67" s="11"/>
    </row>
    <row r="68" spans="1:6" ht="15.6" x14ac:dyDescent="0.6">
      <c r="A68" s="71"/>
      <c r="B68" s="72"/>
      <c r="C68" s="11"/>
      <c r="D68" s="86" t="s">
        <v>46</v>
      </c>
      <c r="E68" s="80">
        <f>-D82</f>
        <v>-418810</v>
      </c>
      <c r="F68" s="11"/>
    </row>
    <row r="69" spans="1:6" ht="15.6" x14ac:dyDescent="0.6">
      <c r="A69" s="11"/>
      <c r="B69" s="11"/>
      <c r="C69" s="11"/>
      <c r="D69" s="11" t="s">
        <v>47</v>
      </c>
      <c r="E69" s="87">
        <f>+E67+E68</f>
        <v>191190</v>
      </c>
      <c r="F69" s="11"/>
    </row>
    <row r="70" spans="1:6" ht="15.6" x14ac:dyDescent="0.6">
      <c r="A70" s="11"/>
      <c r="B70" s="11"/>
      <c r="C70" s="11"/>
      <c r="D70" s="11"/>
      <c r="E70" s="79"/>
      <c r="F70" s="11"/>
    </row>
    <row r="71" spans="1:6" ht="15.6" x14ac:dyDescent="0.6">
      <c r="A71" s="11"/>
      <c r="B71" s="11"/>
      <c r="C71" s="11"/>
      <c r="D71" s="11" t="s">
        <v>48</v>
      </c>
      <c r="E71" s="79">
        <f>+E63</f>
        <v>21272.500876177743</v>
      </c>
      <c r="F71" s="11"/>
    </row>
    <row r="72" spans="1:6" ht="15.6" x14ac:dyDescent="0.6">
      <c r="A72" s="11"/>
      <c r="B72" s="11"/>
      <c r="C72" s="11"/>
      <c r="D72" s="11"/>
      <c r="E72" s="79"/>
      <c r="F72" s="11"/>
    </row>
    <row r="73" spans="1:6" ht="15.6" x14ac:dyDescent="0.6">
      <c r="A73" s="11"/>
      <c r="B73" s="11"/>
      <c r="C73" s="11"/>
      <c r="D73" s="11" t="s">
        <v>49</v>
      </c>
      <c r="E73" s="117">
        <f>+E71/E69</f>
        <v>0.11126366900035432</v>
      </c>
      <c r="F73" s="11"/>
    </row>
    <row r="74" spans="1:6" ht="15.6" x14ac:dyDescent="0.6">
      <c r="A74" s="71" t="s">
        <v>50</v>
      </c>
      <c r="B74" s="89" t="s">
        <v>51</v>
      </c>
      <c r="C74" s="11"/>
      <c r="D74" s="11"/>
      <c r="E74" s="11"/>
      <c r="F74" s="11"/>
    </row>
    <row r="75" spans="1:6" ht="15.6" x14ac:dyDescent="0.6">
      <c r="A75" s="11"/>
      <c r="B75" s="11"/>
      <c r="C75" s="11"/>
      <c r="D75" s="11"/>
      <c r="E75" s="11"/>
      <c r="F75" s="11"/>
    </row>
    <row r="76" spans="1:6" ht="15.6" x14ac:dyDescent="0.6">
      <c r="A76" s="11"/>
      <c r="B76" s="11" t="s">
        <v>52</v>
      </c>
      <c r="C76" s="11"/>
      <c r="D76" s="90">
        <v>7.0000000000000007E-2</v>
      </c>
      <c r="E76" s="11"/>
      <c r="F76" s="11"/>
    </row>
    <row r="77" spans="1:6" ht="15.6" x14ac:dyDescent="0.6">
      <c r="A77" s="11"/>
      <c r="B77" s="11" t="s">
        <v>53</v>
      </c>
      <c r="C77" s="11"/>
      <c r="D77" s="11">
        <v>30</v>
      </c>
      <c r="E77" s="11"/>
      <c r="F77" s="11"/>
    </row>
    <row r="78" spans="1:6" ht="15.6" x14ac:dyDescent="0.6">
      <c r="A78" s="11"/>
      <c r="B78" s="11" t="s">
        <v>54</v>
      </c>
      <c r="C78" s="11"/>
      <c r="D78" s="88">
        <v>0.7</v>
      </c>
      <c r="E78" s="11"/>
      <c r="F78" s="11"/>
    </row>
    <row r="79" spans="1:6" ht="15.6" x14ac:dyDescent="0.6">
      <c r="A79" s="11"/>
      <c r="B79" s="11"/>
      <c r="C79" s="11"/>
      <c r="D79" s="11"/>
      <c r="E79" s="11"/>
      <c r="F79" s="11"/>
    </row>
    <row r="80" spans="1:6" ht="15.6" x14ac:dyDescent="0.6">
      <c r="A80" s="11"/>
      <c r="B80" s="11" t="s">
        <v>55</v>
      </c>
      <c r="C80" s="11"/>
      <c r="D80" s="91">
        <f>+E65*D78</f>
        <v>434000</v>
      </c>
      <c r="E80" s="11"/>
      <c r="F80" s="11"/>
    </row>
    <row r="81" spans="1:6" ht="15.6" x14ac:dyDescent="0.6">
      <c r="A81" s="11"/>
      <c r="B81" s="11" t="s">
        <v>56</v>
      </c>
      <c r="C81" s="11"/>
      <c r="D81" s="92">
        <f>-D80*0.035</f>
        <v>-15190.000000000002</v>
      </c>
      <c r="E81" s="11"/>
      <c r="F81" s="11"/>
    </row>
    <row r="82" spans="1:6" ht="15.6" x14ac:dyDescent="0.6">
      <c r="A82" s="11"/>
      <c r="B82" s="11" t="s">
        <v>57</v>
      </c>
      <c r="C82" s="11"/>
      <c r="D82" s="93">
        <f>+D80+D81</f>
        <v>418810</v>
      </c>
      <c r="E82" s="11"/>
      <c r="F82" s="11"/>
    </row>
    <row r="83" spans="1:6" ht="15.6" x14ac:dyDescent="0.6">
      <c r="A83" s="11"/>
      <c r="B83" s="11"/>
      <c r="C83" s="11"/>
      <c r="D83" s="11"/>
      <c r="E83" s="11"/>
      <c r="F83" s="11"/>
    </row>
    <row r="84" spans="1:6" ht="15.6" x14ac:dyDescent="0.6">
      <c r="A84" s="11"/>
      <c r="B84" s="11" t="s">
        <v>58</v>
      </c>
      <c r="C84" s="11"/>
      <c r="D84" s="94">
        <f>PMT(D76,D77,-D80)</f>
        <v>34974.499123822257</v>
      </c>
      <c r="E84" s="11"/>
      <c r="F84" s="11"/>
    </row>
  </sheetData>
  <mergeCells count="2">
    <mergeCell ref="B2:O2"/>
    <mergeCell ref="B32:H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sqref="A1:J1"/>
    </sheetView>
  </sheetViews>
  <sheetFormatPr defaultRowHeight="15.6" x14ac:dyDescent="0.6"/>
  <cols>
    <col min="1" max="1" width="26" customWidth="1"/>
    <col min="2" max="2" width="44" customWidth="1"/>
    <col min="3" max="3" width="16" customWidth="1"/>
    <col min="4" max="4" width="18" customWidth="1"/>
    <col min="5" max="10" width="13" customWidth="1"/>
  </cols>
  <sheetData>
    <row r="1" spans="1:10" ht="13.6" customHeight="1" x14ac:dyDescent="0.9">
      <c r="A1" s="101" t="s">
        <v>59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9.6" customHeight="1" x14ac:dyDescent="0.6">
      <c r="A2" s="103" t="s">
        <v>60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6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0" customHeight="1" x14ac:dyDescent="0.6">
      <c r="A4" s="48" t="s">
        <v>61</v>
      </c>
      <c r="B4" s="49">
        <f>'Financial Model'!$B$4</f>
        <v>610000</v>
      </c>
      <c r="C4" s="50" t="s">
        <v>62</v>
      </c>
      <c r="D4" s="51">
        <f>'Financial Model'!$I$25</f>
        <v>9.2208196721311475E-2</v>
      </c>
      <c r="E4" s="50" t="s">
        <v>63</v>
      </c>
      <c r="F4" s="52">
        <f>'Financial Model'!$I$26</f>
        <v>0.11126366900035432</v>
      </c>
      <c r="G4" s="11"/>
      <c r="H4" s="11"/>
      <c r="I4" s="11"/>
      <c r="J4" s="11"/>
    </row>
    <row r="5" spans="1:10" ht="10" customHeight="1" x14ac:dyDescent="0.6">
      <c r="A5" s="53" t="s">
        <v>64</v>
      </c>
      <c r="B5" s="54">
        <f>'Financial Model'!$I$13</f>
        <v>56247</v>
      </c>
      <c r="C5" s="55" t="s">
        <v>65</v>
      </c>
      <c r="D5" s="56">
        <f>'Financial Model'!$I$27</f>
        <v>1.6082288927388344</v>
      </c>
      <c r="E5" s="55" t="s">
        <v>66</v>
      </c>
      <c r="F5" s="57">
        <f>'Financial Model'!$I$15</f>
        <v>21272.500876177743</v>
      </c>
      <c r="G5" s="11"/>
      <c r="H5" s="11"/>
      <c r="I5" s="11"/>
      <c r="J5" s="11"/>
    </row>
    <row r="6" spans="1:10" ht="10" customHeight="1" x14ac:dyDescent="0.6">
      <c r="A6" s="53" t="s">
        <v>67</v>
      </c>
      <c r="B6" s="54">
        <f>'Financial Model'!$E$20</f>
        <v>6700</v>
      </c>
      <c r="C6" s="55" t="s">
        <v>68</v>
      </c>
      <c r="D6" s="54">
        <f>'Financial Model'!$I$23</f>
        <v>122000</v>
      </c>
      <c r="E6" s="55" t="s">
        <v>69</v>
      </c>
      <c r="F6" s="57">
        <f>'Financial Model'!$I$22</f>
        <v>191190</v>
      </c>
      <c r="G6" s="11"/>
      <c r="H6" s="11"/>
      <c r="I6" s="11"/>
      <c r="J6" s="11"/>
    </row>
    <row r="7" spans="1:10" x14ac:dyDescent="0.6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6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9.6" customHeight="1" x14ac:dyDescent="0.6">
      <c r="A9" s="104" t="s">
        <v>70</v>
      </c>
      <c r="B9" s="102"/>
      <c r="C9" s="102"/>
      <c r="D9" s="102"/>
      <c r="E9" s="102"/>
      <c r="F9" s="102"/>
      <c r="G9" s="102"/>
      <c r="H9" s="102"/>
      <c r="I9" s="102"/>
      <c r="J9" s="102"/>
    </row>
    <row r="10" spans="1:10" ht="15.25" customHeight="1" x14ac:dyDescent="0.6">
      <c r="A10" s="59" t="s">
        <v>71</v>
      </c>
      <c r="B10" s="105" t="s">
        <v>72</v>
      </c>
      <c r="C10" s="106"/>
      <c r="D10" s="104" t="s">
        <v>73</v>
      </c>
      <c r="E10" s="102"/>
      <c r="F10" s="102"/>
      <c r="G10" s="102"/>
      <c r="H10" s="102"/>
      <c r="I10" s="102"/>
      <c r="J10" s="102"/>
    </row>
    <row r="11" spans="1:10" ht="15.25" customHeight="1" x14ac:dyDescent="0.6">
      <c r="A11" s="60" t="s">
        <v>74</v>
      </c>
      <c r="B11" s="107" t="s">
        <v>75</v>
      </c>
      <c r="C11" s="106"/>
      <c r="D11" s="109" t="s">
        <v>76</v>
      </c>
      <c r="E11" s="109"/>
      <c r="F11" s="109"/>
      <c r="G11" s="109"/>
      <c r="H11" s="109"/>
      <c r="I11" s="109"/>
      <c r="J11" s="109"/>
    </row>
    <row r="12" spans="1:10" ht="15.25" customHeight="1" x14ac:dyDescent="0.6">
      <c r="A12" s="60" t="s">
        <v>77</v>
      </c>
      <c r="B12" s="107" t="s">
        <v>78</v>
      </c>
      <c r="C12" s="106"/>
      <c r="D12" s="110" t="s">
        <v>79</v>
      </c>
      <c r="E12" s="110"/>
      <c r="F12" s="110"/>
      <c r="G12" s="110"/>
      <c r="H12" s="110"/>
      <c r="I12" s="110"/>
      <c r="J12" s="110"/>
    </row>
    <row r="13" spans="1:10" ht="15.25" customHeight="1" x14ac:dyDescent="0.6">
      <c r="A13" s="60" t="s">
        <v>80</v>
      </c>
      <c r="B13" s="107" t="s">
        <v>81</v>
      </c>
      <c r="C13" s="106"/>
      <c r="D13" s="110" t="s">
        <v>82</v>
      </c>
      <c r="E13" s="110"/>
      <c r="F13" s="110"/>
      <c r="G13" s="110"/>
      <c r="H13" s="110"/>
      <c r="I13" s="110"/>
      <c r="J13" s="110"/>
    </row>
    <row r="14" spans="1:10" ht="15.25" customHeight="1" x14ac:dyDescent="0.6">
      <c r="A14" s="61" t="s">
        <v>83</v>
      </c>
      <c r="B14" s="108" t="s">
        <v>84</v>
      </c>
      <c r="C14" s="106"/>
      <c r="D14" s="111" t="s">
        <v>85</v>
      </c>
      <c r="E14" s="111"/>
      <c r="F14" s="111"/>
      <c r="G14" s="111"/>
      <c r="H14" s="111"/>
      <c r="I14" s="111"/>
      <c r="J14" s="111"/>
    </row>
    <row r="15" spans="1:10" x14ac:dyDescent="0.6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6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6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6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6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6">
      <c r="A20" s="11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3">
    <mergeCell ref="B11:C11"/>
    <mergeCell ref="B12:C12"/>
    <mergeCell ref="B13:C13"/>
    <mergeCell ref="B14:C14"/>
    <mergeCell ref="D11:J11"/>
    <mergeCell ref="D12:J12"/>
    <mergeCell ref="D13:J13"/>
    <mergeCell ref="D14:J14"/>
    <mergeCell ref="A1:J1"/>
    <mergeCell ref="A2:J2"/>
    <mergeCell ref="A9:J9"/>
    <mergeCell ref="D10:J10"/>
    <mergeCell ref="B10:C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selection sqref="A1:G1"/>
    </sheetView>
  </sheetViews>
  <sheetFormatPr defaultRowHeight="15.6" x14ac:dyDescent="0.6"/>
  <cols>
    <col min="1" max="1" width="12" customWidth="1"/>
    <col min="2" max="2" width="14" customWidth="1"/>
    <col min="3" max="4" width="12" customWidth="1"/>
    <col min="5" max="7" width="17" customWidth="1"/>
  </cols>
  <sheetData>
    <row r="1" spans="1:7" ht="12" customHeight="1" x14ac:dyDescent="0.75">
      <c r="A1" s="112" t="s">
        <v>86</v>
      </c>
      <c r="B1" s="113"/>
      <c r="C1" s="113"/>
      <c r="D1" s="113"/>
      <c r="E1" s="113"/>
      <c r="F1" s="113"/>
      <c r="G1" s="113"/>
    </row>
    <row r="3" spans="1:7" x14ac:dyDescent="0.6">
      <c r="A3" s="2" t="s">
        <v>87</v>
      </c>
      <c r="B3" s="2" t="s">
        <v>88</v>
      </c>
      <c r="C3" s="2" t="s">
        <v>89</v>
      </c>
      <c r="D3" s="2" t="s">
        <v>19</v>
      </c>
      <c r="E3" s="2" t="s">
        <v>67</v>
      </c>
      <c r="F3" s="2" t="s">
        <v>90</v>
      </c>
      <c r="G3" s="2" t="s">
        <v>91</v>
      </c>
    </row>
    <row r="4" spans="1:7" x14ac:dyDescent="0.6">
      <c r="A4" s="3">
        <v>1</v>
      </c>
      <c r="B4" s="4" t="s">
        <v>21</v>
      </c>
      <c r="C4" s="4">
        <v>2</v>
      </c>
      <c r="D4" s="4">
        <v>1</v>
      </c>
      <c r="E4" s="7">
        <v>1450</v>
      </c>
      <c r="F4" s="7">
        <f>E4*12</f>
        <v>17400</v>
      </c>
      <c r="G4" s="8">
        <f>E4/C4</f>
        <v>725</v>
      </c>
    </row>
    <row r="5" spans="1:7" x14ac:dyDescent="0.6">
      <c r="A5" s="5">
        <v>2</v>
      </c>
      <c r="B5" s="6" t="s">
        <v>21</v>
      </c>
      <c r="C5" s="6">
        <v>1</v>
      </c>
      <c r="D5" s="6">
        <v>1</v>
      </c>
      <c r="E5" s="9">
        <v>1050</v>
      </c>
      <c r="F5" s="9">
        <f>E5*12</f>
        <v>12600</v>
      </c>
      <c r="G5" s="10">
        <f>E5/C5</f>
        <v>1050</v>
      </c>
    </row>
    <row r="6" spans="1:7" x14ac:dyDescent="0.6">
      <c r="A6" s="5">
        <v>3</v>
      </c>
      <c r="B6" s="6" t="s">
        <v>21</v>
      </c>
      <c r="C6" s="6">
        <v>1</v>
      </c>
      <c r="D6" s="6">
        <v>1</v>
      </c>
      <c r="E6" s="9">
        <v>1050</v>
      </c>
      <c r="F6" s="9">
        <f>E6*12</f>
        <v>12600</v>
      </c>
      <c r="G6" s="10">
        <f>E6/C6</f>
        <v>1050</v>
      </c>
    </row>
    <row r="7" spans="1:7" x14ac:dyDescent="0.6">
      <c r="A7" s="5">
        <v>4</v>
      </c>
      <c r="B7" s="6" t="s">
        <v>22</v>
      </c>
      <c r="C7" s="6">
        <v>4</v>
      </c>
      <c r="D7" s="6">
        <v>2</v>
      </c>
      <c r="E7" s="9">
        <v>1700</v>
      </c>
      <c r="F7" s="9">
        <f>E7*12</f>
        <v>20400</v>
      </c>
      <c r="G7" s="10">
        <f>E7/C7</f>
        <v>425</v>
      </c>
    </row>
    <row r="8" spans="1:7" x14ac:dyDescent="0.6">
      <c r="A8" s="5">
        <v>5</v>
      </c>
      <c r="B8" s="6" t="s">
        <v>23</v>
      </c>
      <c r="C8" s="6">
        <v>3</v>
      </c>
      <c r="D8" s="6">
        <v>1</v>
      </c>
      <c r="E8" s="9">
        <v>1450</v>
      </c>
      <c r="F8" s="9">
        <f>E8*12</f>
        <v>17400</v>
      </c>
      <c r="G8" s="10">
        <f>E8/C8</f>
        <v>483.33333333333331</v>
      </c>
    </row>
    <row r="9" spans="1:7" x14ac:dyDescent="0.6">
      <c r="A9" s="5"/>
      <c r="B9" s="6"/>
      <c r="C9" s="6"/>
      <c r="D9" s="6"/>
      <c r="E9" s="9"/>
      <c r="F9" s="9"/>
      <c r="G9" s="10"/>
    </row>
    <row r="10" spans="1:7" x14ac:dyDescent="0.6">
      <c r="A10" s="44" t="s">
        <v>92</v>
      </c>
      <c r="B10" s="45"/>
      <c r="C10" s="45">
        <v>11</v>
      </c>
      <c r="D10" s="45">
        <v>6</v>
      </c>
      <c r="E10" s="46">
        <f>SUM(E4:E8)</f>
        <v>6700</v>
      </c>
      <c r="F10" s="46">
        <f>SUM(F4:F8)</f>
        <v>80400</v>
      </c>
      <c r="G10" s="47">
        <f>AVERAGE(G4:G8)</f>
        <v>746.66666666666674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topLeftCell="A7" workbookViewId="0">
      <selection activeCell="D6" sqref="D6"/>
    </sheetView>
  </sheetViews>
  <sheetFormatPr defaultRowHeight="15.6" x14ac:dyDescent="0.6"/>
  <cols>
    <col min="1" max="1" width="18" customWidth="1"/>
    <col min="2" max="2" width="15" customWidth="1"/>
    <col min="3" max="3" width="16" customWidth="1"/>
    <col min="4" max="4" width="12" customWidth="1"/>
    <col min="5" max="6" width="16" customWidth="1"/>
    <col min="8" max="8" width="28" customWidth="1"/>
    <col min="9" max="9" width="18" customWidth="1"/>
  </cols>
  <sheetData>
    <row r="1" spans="1:9" ht="12" customHeight="1" x14ac:dyDescent="0.6">
      <c r="A1" s="114" t="s">
        <v>93</v>
      </c>
      <c r="B1" s="102"/>
      <c r="C1" s="102"/>
      <c r="D1" s="102"/>
      <c r="E1" s="102"/>
      <c r="F1" s="102"/>
      <c r="G1" s="102"/>
      <c r="H1" s="102"/>
      <c r="I1" s="11"/>
    </row>
    <row r="2" spans="1:9" x14ac:dyDescent="0.6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6">
      <c r="A3" s="12" t="s">
        <v>94</v>
      </c>
      <c r="B3" s="12" t="s">
        <v>95</v>
      </c>
      <c r="C3" s="12" t="s">
        <v>96</v>
      </c>
      <c r="D3" s="11"/>
      <c r="E3" s="11"/>
      <c r="F3" s="11"/>
      <c r="G3" s="11"/>
      <c r="H3" s="13" t="s">
        <v>97</v>
      </c>
      <c r="I3" s="13" t="s">
        <v>98</v>
      </c>
    </row>
    <row r="4" spans="1:9" ht="31.2" x14ac:dyDescent="0.6">
      <c r="A4" s="14" t="s">
        <v>61</v>
      </c>
      <c r="B4" s="15">
        <v>610000</v>
      </c>
      <c r="C4" s="14" t="s">
        <v>99</v>
      </c>
      <c r="D4" s="11"/>
      <c r="E4" s="11"/>
      <c r="F4" s="11"/>
      <c r="G4" s="11"/>
      <c r="H4" s="16" t="s">
        <v>100</v>
      </c>
      <c r="I4" s="17">
        <f>F20</f>
        <v>80400</v>
      </c>
    </row>
    <row r="5" spans="1:9" ht="62.4" x14ac:dyDescent="0.6">
      <c r="A5" s="14" t="s">
        <v>101</v>
      </c>
      <c r="B5" s="15">
        <v>620000</v>
      </c>
      <c r="C5" s="14" t="s">
        <v>102</v>
      </c>
      <c r="D5" s="11"/>
      <c r="E5" s="11"/>
      <c r="F5" s="11"/>
      <c r="G5" s="11"/>
      <c r="H5" s="18" t="s">
        <v>103</v>
      </c>
      <c r="I5" s="19">
        <f>-I4*$B$10</f>
        <v>-4020</v>
      </c>
    </row>
    <row r="6" spans="1:9" ht="46.8" x14ac:dyDescent="0.6">
      <c r="A6" s="14" t="s">
        <v>104</v>
      </c>
      <c r="B6" s="20">
        <v>0.7</v>
      </c>
      <c r="C6" s="14" t="s">
        <v>105</v>
      </c>
      <c r="D6" s="11"/>
      <c r="E6" s="11"/>
      <c r="F6" s="11"/>
      <c r="G6" s="11"/>
      <c r="H6" s="21" t="s">
        <v>106</v>
      </c>
      <c r="I6" s="22">
        <f>I4+I5</f>
        <v>76380</v>
      </c>
    </row>
    <row r="7" spans="1:9" ht="31.2" x14ac:dyDescent="0.6">
      <c r="A7" s="14" t="s">
        <v>107</v>
      </c>
      <c r="B7" s="20">
        <v>7.0000000000000007E-2</v>
      </c>
      <c r="C7" s="14" t="s">
        <v>108</v>
      </c>
      <c r="D7" s="11"/>
      <c r="E7" s="11"/>
      <c r="F7" s="11"/>
      <c r="G7" s="11"/>
      <c r="H7" s="18" t="s">
        <v>109</v>
      </c>
      <c r="I7" s="19">
        <f>I6*$B$11</f>
        <v>7638</v>
      </c>
    </row>
    <row r="8" spans="1:9" ht="31.2" x14ac:dyDescent="0.6">
      <c r="A8" s="14" t="s">
        <v>53</v>
      </c>
      <c r="B8" s="23">
        <v>30</v>
      </c>
      <c r="C8" s="14" t="s">
        <v>110</v>
      </c>
      <c r="D8" s="11"/>
      <c r="E8" s="11"/>
      <c r="F8" s="11"/>
      <c r="G8" s="11"/>
      <c r="H8" s="18" t="s">
        <v>111</v>
      </c>
      <c r="I8" s="19">
        <v>5187</v>
      </c>
    </row>
    <row r="9" spans="1:9" ht="46.8" x14ac:dyDescent="0.6">
      <c r="A9" s="14" t="s">
        <v>112</v>
      </c>
      <c r="B9" s="20">
        <v>3.5000000000000003E-2</v>
      </c>
      <c r="C9" s="14" t="s">
        <v>113</v>
      </c>
      <c r="D9" s="11"/>
      <c r="E9" s="11"/>
      <c r="F9" s="11"/>
      <c r="G9" s="11"/>
      <c r="H9" s="18" t="s">
        <v>114</v>
      </c>
      <c r="I9" s="19">
        <v>3408</v>
      </c>
    </row>
    <row r="10" spans="1:9" ht="46.8" x14ac:dyDescent="0.6">
      <c r="A10" s="14" t="s">
        <v>115</v>
      </c>
      <c r="B10" s="20">
        <v>0.05</v>
      </c>
      <c r="C10" s="14" t="s">
        <v>116</v>
      </c>
      <c r="D10" s="11"/>
      <c r="E10" s="11"/>
      <c r="F10" s="11"/>
      <c r="G10" s="11"/>
      <c r="H10" s="18" t="s">
        <v>117</v>
      </c>
      <c r="I10" s="19">
        <v>3000</v>
      </c>
    </row>
    <row r="11" spans="1:9" ht="46.8" x14ac:dyDescent="0.6">
      <c r="A11" s="14" t="s">
        <v>118</v>
      </c>
      <c r="B11" s="20">
        <v>0.1</v>
      </c>
      <c r="C11" s="14" t="s">
        <v>119</v>
      </c>
      <c r="D11" s="11"/>
      <c r="E11" s="11"/>
      <c r="F11" s="11"/>
      <c r="G11" s="11"/>
      <c r="H11" s="18" t="s">
        <v>120</v>
      </c>
      <c r="I11" s="19">
        <v>900</v>
      </c>
    </row>
    <row r="12" spans="1:9" x14ac:dyDescent="0.6">
      <c r="A12" s="11"/>
      <c r="B12" s="11"/>
      <c r="C12" s="11"/>
      <c r="D12" s="11"/>
      <c r="E12" s="11"/>
      <c r="F12" s="11"/>
      <c r="G12" s="11"/>
      <c r="H12" s="24" t="s">
        <v>36</v>
      </c>
      <c r="I12" s="25">
        <f>SUM(I7:I11)</f>
        <v>20133</v>
      </c>
    </row>
    <row r="13" spans="1:9" x14ac:dyDescent="0.6">
      <c r="A13" s="11"/>
      <c r="B13" s="11"/>
      <c r="C13" s="11"/>
      <c r="D13" s="11"/>
      <c r="E13" s="11"/>
      <c r="F13" s="11"/>
      <c r="G13" s="11"/>
      <c r="H13" s="24" t="s">
        <v>121</v>
      </c>
      <c r="I13" s="25">
        <f>I6-I12</f>
        <v>56247</v>
      </c>
    </row>
    <row r="14" spans="1:9" x14ac:dyDescent="0.6">
      <c r="A14" s="13" t="s">
        <v>87</v>
      </c>
      <c r="B14" s="13" t="s">
        <v>88</v>
      </c>
      <c r="C14" s="13" t="s">
        <v>89</v>
      </c>
      <c r="D14" s="13" t="s">
        <v>19</v>
      </c>
      <c r="E14" s="13" t="s">
        <v>67</v>
      </c>
      <c r="F14" s="13" t="s">
        <v>90</v>
      </c>
      <c r="G14" s="11"/>
      <c r="H14" s="18" t="s">
        <v>122</v>
      </c>
      <c r="I14" s="19">
        <f>-PMT($B$7,$B$8,$I$19)</f>
        <v>34974.499123822257</v>
      </c>
    </row>
    <row r="15" spans="1:9" x14ac:dyDescent="0.6">
      <c r="A15" s="26">
        <v>1</v>
      </c>
      <c r="B15" s="27" t="s">
        <v>21</v>
      </c>
      <c r="C15" s="27">
        <v>2</v>
      </c>
      <c r="D15" s="27">
        <v>1</v>
      </c>
      <c r="E15" s="28">
        <v>1450</v>
      </c>
      <c r="F15" s="29">
        <f>E15*12</f>
        <v>17400</v>
      </c>
      <c r="G15" s="11"/>
      <c r="H15" s="30" t="s">
        <v>123</v>
      </c>
      <c r="I15" s="31">
        <f>I13-I14</f>
        <v>21272.500876177743</v>
      </c>
    </row>
    <row r="16" spans="1:9" x14ac:dyDescent="0.6">
      <c r="A16" s="32">
        <v>2</v>
      </c>
      <c r="B16" s="33" t="s">
        <v>21</v>
      </c>
      <c r="C16" s="33">
        <v>1</v>
      </c>
      <c r="D16" s="33">
        <v>1</v>
      </c>
      <c r="E16" s="34">
        <v>1050</v>
      </c>
      <c r="F16" s="35">
        <f>E16*12</f>
        <v>12600</v>
      </c>
      <c r="G16" s="11"/>
      <c r="H16" s="11"/>
      <c r="I16" s="11"/>
    </row>
    <row r="17" spans="1:9" x14ac:dyDescent="0.6">
      <c r="A17" s="32">
        <v>3</v>
      </c>
      <c r="B17" s="33" t="s">
        <v>21</v>
      </c>
      <c r="C17" s="33">
        <v>1</v>
      </c>
      <c r="D17" s="33">
        <v>1</v>
      </c>
      <c r="E17" s="34">
        <v>1050</v>
      </c>
      <c r="F17" s="35">
        <f>E17*12</f>
        <v>12600</v>
      </c>
      <c r="G17" s="11"/>
      <c r="H17" s="11"/>
      <c r="I17" s="11"/>
    </row>
    <row r="18" spans="1:9" x14ac:dyDescent="0.6">
      <c r="A18" s="32">
        <v>4</v>
      </c>
      <c r="B18" s="33" t="s">
        <v>22</v>
      </c>
      <c r="C18" s="33">
        <v>4</v>
      </c>
      <c r="D18" s="33">
        <v>2</v>
      </c>
      <c r="E18" s="34">
        <v>1700</v>
      </c>
      <c r="F18" s="35">
        <f>E18*12</f>
        <v>20400</v>
      </c>
      <c r="G18" s="11"/>
      <c r="H18" s="13" t="s">
        <v>124</v>
      </c>
      <c r="I18" s="13" t="s">
        <v>125</v>
      </c>
    </row>
    <row r="19" spans="1:9" x14ac:dyDescent="0.6">
      <c r="A19" s="32">
        <v>5</v>
      </c>
      <c r="B19" s="33" t="s">
        <v>23</v>
      </c>
      <c r="C19" s="33">
        <v>3</v>
      </c>
      <c r="D19" s="33">
        <v>1</v>
      </c>
      <c r="E19" s="34">
        <v>1450</v>
      </c>
      <c r="F19" s="35">
        <f>E19*12</f>
        <v>17400</v>
      </c>
      <c r="G19" s="11"/>
      <c r="H19" s="16" t="s">
        <v>55</v>
      </c>
      <c r="I19" s="17">
        <f>$B$5*$B$6</f>
        <v>434000</v>
      </c>
    </row>
    <row r="20" spans="1:9" x14ac:dyDescent="0.6">
      <c r="A20" s="36" t="s">
        <v>24</v>
      </c>
      <c r="B20" s="37"/>
      <c r="C20" s="37">
        <v>11</v>
      </c>
      <c r="D20" s="37">
        <v>6</v>
      </c>
      <c r="E20" s="38">
        <f>SUM(E15:E19)</f>
        <v>6700</v>
      </c>
      <c r="F20" s="39">
        <f>SUM(F15:F19)</f>
        <v>80400</v>
      </c>
      <c r="G20" s="11"/>
      <c r="H20" s="18" t="s">
        <v>126</v>
      </c>
      <c r="I20" s="19">
        <f>-I19*$B$9</f>
        <v>-15190.000000000002</v>
      </c>
    </row>
    <row r="21" spans="1:9" x14ac:dyDescent="0.6">
      <c r="A21" s="11"/>
      <c r="B21" s="11"/>
      <c r="C21" s="11"/>
      <c r="D21" s="11"/>
      <c r="E21" s="11"/>
      <c r="F21" s="11"/>
      <c r="G21" s="11"/>
      <c r="H21" s="18" t="s">
        <v>127</v>
      </c>
      <c r="I21" s="19">
        <f>I19+I20</f>
        <v>418810</v>
      </c>
    </row>
    <row r="22" spans="1:9" x14ac:dyDescent="0.6">
      <c r="A22" s="11"/>
      <c r="B22" s="11"/>
      <c r="C22" s="11"/>
      <c r="D22" s="11"/>
      <c r="E22" s="11"/>
      <c r="F22" s="11"/>
      <c r="G22" s="11"/>
      <c r="H22" s="18" t="s">
        <v>69</v>
      </c>
      <c r="I22" s="19">
        <f>$B$4-I21</f>
        <v>191190</v>
      </c>
    </row>
    <row r="23" spans="1:9" x14ac:dyDescent="0.6">
      <c r="A23" s="115" t="s">
        <v>128</v>
      </c>
      <c r="B23" s="102"/>
      <c r="C23" s="102"/>
      <c r="D23" s="102"/>
      <c r="E23" s="102"/>
      <c r="F23" s="102"/>
      <c r="G23" s="11"/>
      <c r="H23" s="18" t="s">
        <v>68</v>
      </c>
      <c r="I23" s="19">
        <f>$B$4/5</f>
        <v>122000</v>
      </c>
    </row>
    <row r="24" spans="1:9" ht="93.6" x14ac:dyDescent="0.6">
      <c r="A24" s="14" t="s">
        <v>129</v>
      </c>
      <c r="B24" s="14"/>
      <c r="C24" s="14"/>
      <c r="D24" s="14"/>
      <c r="E24" s="14"/>
      <c r="F24" s="14"/>
      <c r="G24" s="11"/>
      <c r="H24" s="18" t="s">
        <v>130</v>
      </c>
      <c r="I24" s="19">
        <f>$B$4/11</f>
        <v>55454.545454545456</v>
      </c>
    </row>
    <row r="25" spans="1:9" ht="78" x14ac:dyDescent="0.6">
      <c r="A25" s="14" t="s">
        <v>131</v>
      </c>
      <c r="B25" s="14"/>
      <c r="C25" s="14"/>
      <c r="D25" s="14"/>
      <c r="E25" s="14"/>
      <c r="F25" s="14"/>
      <c r="G25" s="11"/>
      <c r="H25" s="18" t="s">
        <v>132</v>
      </c>
      <c r="I25" s="40">
        <f>I13/$B$4</f>
        <v>9.2208196721311475E-2</v>
      </c>
    </row>
    <row r="26" spans="1:9" ht="78" x14ac:dyDescent="0.6">
      <c r="A26" s="14" t="s">
        <v>133</v>
      </c>
      <c r="B26" s="14"/>
      <c r="C26" s="14"/>
      <c r="D26" s="14"/>
      <c r="E26" s="14"/>
      <c r="F26" s="14"/>
      <c r="G26" s="11"/>
      <c r="H26" s="18" t="s">
        <v>134</v>
      </c>
      <c r="I26" s="40">
        <f>I15/I22</f>
        <v>0.11126366900035432</v>
      </c>
    </row>
    <row r="27" spans="1:9" ht="109.2" x14ac:dyDescent="0.6">
      <c r="A27" s="14" t="s">
        <v>135</v>
      </c>
      <c r="B27" s="14"/>
      <c r="C27" s="14"/>
      <c r="D27" s="14"/>
      <c r="E27" s="14"/>
      <c r="F27" s="14"/>
      <c r="G27" s="11"/>
      <c r="H27" s="18" t="s">
        <v>65</v>
      </c>
      <c r="I27" s="41">
        <f>I13/I14</f>
        <v>1.6082288927388344</v>
      </c>
    </row>
    <row r="28" spans="1:9" ht="93.6" x14ac:dyDescent="0.6">
      <c r="A28" s="14" t="s">
        <v>136</v>
      </c>
      <c r="B28" s="14"/>
      <c r="C28" s="14"/>
      <c r="D28" s="14"/>
      <c r="E28" s="14"/>
      <c r="F28" s="14"/>
      <c r="G28" s="11"/>
      <c r="H28" s="18" t="s">
        <v>137</v>
      </c>
      <c r="I28" s="40">
        <f>I13/I19</f>
        <v>0.12960138248847927</v>
      </c>
    </row>
    <row r="29" spans="1:9" x14ac:dyDescent="0.6">
      <c r="A29" s="11"/>
      <c r="B29" s="11"/>
      <c r="C29" s="11"/>
      <c r="D29" s="11"/>
      <c r="E29" s="11"/>
      <c r="F29" s="11"/>
      <c r="G29" s="11"/>
      <c r="H29" s="42" t="s">
        <v>138</v>
      </c>
      <c r="I29" s="43">
        <f>$B$4/I4</f>
        <v>7.5870646766169152</v>
      </c>
    </row>
    <row r="30" spans="1:9" x14ac:dyDescent="0.6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6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6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6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6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6">
      <c r="A35" s="11"/>
      <c r="B35" s="11"/>
      <c r="C35" s="11"/>
      <c r="D35" s="11"/>
      <c r="E35" s="11"/>
      <c r="F35" s="11"/>
      <c r="G35" s="11"/>
      <c r="H35" s="11"/>
      <c r="I35" s="11"/>
    </row>
    <row r="36" spans="1:9" x14ac:dyDescent="0.6">
      <c r="A36" s="11"/>
      <c r="B36" s="11"/>
      <c r="C36" s="11"/>
      <c r="D36" s="11"/>
      <c r="E36" s="11"/>
      <c r="F36" s="11"/>
      <c r="G36" s="11"/>
      <c r="H36" s="11"/>
      <c r="I36" s="11"/>
    </row>
    <row r="37" spans="1:9" x14ac:dyDescent="0.6">
      <c r="A37" s="11"/>
      <c r="B37" s="11"/>
      <c r="C37" s="11"/>
      <c r="D37" s="11"/>
      <c r="E37" s="11"/>
      <c r="F37" s="11"/>
      <c r="G37" s="11"/>
      <c r="H37" s="11"/>
      <c r="I37" s="11"/>
    </row>
    <row r="38" spans="1:9" x14ac:dyDescent="0.6">
      <c r="A38" s="11"/>
      <c r="B38" s="11"/>
      <c r="C38" s="11"/>
      <c r="D38" s="11"/>
      <c r="E38" s="11"/>
      <c r="F38" s="11"/>
      <c r="G38" s="11"/>
      <c r="H38" s="11"/>
      <c r="I38" s="11"/>
    </row>
    <row r="39" spans="1:9" x14ac:dyDescent="0.6">
      <c r="A39" s="11"/>
      <c r="B39" s="11"/>
      <c r="C39" s="11"/>
      <c r="D39" s="11"/>
      <c r="E39" s="11"/>
      <c r="F39" s="11"/>
      <c r="G39" s="11"/>
      <c r="H39" s="11"/>
      <c r="I39" s="11"/>
    </row>
    <row r="40" spans="1:9" x14ac:dyDescent="0.6">
      <c r="A40" s="11"/>
      <c r="B40" s="11"/>
      <c r="C40" s="11"/>
      <c r="D40" s="11"/>
      <c r="E40" s="11"/>
      <c r="F40" s="11"/>
      <c r="G40" s="11"/>
      <c r="H40" s="11"/>
      <c r="I40" s="11"/>
    </row>
    <row r="41" spans="1:9" x14ac:dyDescent="0.6">
      <c r="A41" s="11"/>
      <c r="B41" s="11"/>
      <c r="C41" s="11"/>
      <c r="D41" s="11"/>
      <c r="E41" s="11"/>
      <c r="F41" s="11"/>
      <c r="G41" s="11"/>
      <c r="H41" s="11"/>
      <c r="I41" s="11"/>
    </row>
    <row r="42" spans="1:9" x14ac:dyDescent="0.6">
      <c r="A42" s="11"/>
      <c r="B42" s="11"/>
      <c r="C42" s="11"/>
      <c r="D42" s="11"/>
      <c r="E42" s="11"/>
      <c r="F42" s="11"/>
      <c r="G42" s="11"/>
      <c r="H42" s="11"/>
      <c r="I42" s="11"/>
    </row>
    <row r="43" spans="1:9" x14ac:dyDescent="0.6">
      <c r="A43" s="11"/>
      <c r="B43" s="11"/>
      <c r="C43" s="11"/>
      <c r="D43" s="11"/>
      <c r="E43" s="11"/>
      <c r="F43" s="11"/>
      <c r="G43" s="11"/>
      <c r="H43" s="11"/>
      <c r="I43" s="11"/>
    </row>
    <row r="44" spans="1:9" x14ac:dyDescent="0.6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6">
      <c r="A45" s="11"/>
      <c r="B45" s="11"/>
      <c r="C45" s="11"/>
      <c r="D45" s="11"/>
      <c r="E45" s="11"/>
      <c r="F45" s="11"/>
      <c r="G45" s="11"/>
      <c r="H45" s="11"/>
      <c r="I45" s="11"/>
    </row>
    <row r="46" spans="1:9" x14ac:dyDescent="0.6">
      <c r="A46" s="11"/>
      <c r="B46" s="11"/>
      <c r="C46" s="11"/>
      <c r="D46" s="11"/>
      <c r="E46" s="11"/>
      <c r="F46" s="11"/>
      <c r="G46" s="11"/>
      <c r="H46" s="11"/>
      <c r="I46" s="11"/>
    </row>
    <row r="47" spans="1:9" x14ac:dyDescent="0.6">
      <c r="A47" s="11"/>
      <c r="B47" s="11"/>
      <c r="C47" s="11"/>
      <c r="D47" s="11"/>
      <c r="E47" s="11"/>
      <c r="F47" s="11"/>
      <c r="G47" s="11"/>
      <c r="H47" s="11"/>
      <c r="I47" s="11"/>
    </row>
    <row r="48" spans="1:9" x14ac:dyDescent="0.6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6">
      <c r="A49" s="11"/>
      <c r="B49" s="11"/>
      <c r="C49" s="11"/>
      <c r="D49" s="11"/>
      <c r="E49" s="11"/>
      <c r="F49" s="11"/>
      <c r="G49" s="11"/>
      <c r="H49" s="11"/>
      <c r="I49" s="11"/>
    </row>
    <row r="50" spans="1:9" x14ac:dyDescent="0.6">
      <c r="A50" s="11"/>
      <c r="B50" s="11"/>
      <c r="C50" s="11"/>
      <c r="D50" s="11"/>
      <c r="E50" s="11"/>
      <c r="F50" s="11"/>
      <c r="G50" s="11"/>
      <c r="H50" s="11"/>
      <c r="I50" s="11"/>
    </row>
  </sheetData>
  <mergeCells count="2">
    <mergeCell ref="A1:H1"/>
    <mergeCell ref="A23:F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sqref="A1:H1"/>
    </sheetView>
  </sheetViews>
  <sheetFormatPr defaultRowHeight="15.6" x14ac:dyDescent="0.6"/>
  <cols>
    <col min="1" max="1" width="22" customWidth="1"/>
    <col min="2" max="2" width="70" customWidth="1"/>
    <col min="3" max="3" width="58" customWidth="1"/>
  </cols>
  <sheetData>
    <row r="1" spans="1:8" ht="12" customHeight="1" x14ac:dyDescent="0.85">
      <c r="A1" s="116" t="s">
        <v>139</v>
      </c>
      <c r="B1" s="102"/>
      <c r="C1" s="102"/>
      <c r="D1" s="102"/>
      <c r="E1" s="102"/>
      <c r="F1" s="102"/>
      <c r="G1" s="102"/>
      <c r="H1" s="102"/>
    </row>
    <row r="2" spans="1:8" x14ac:dyDescent="0.6">
      <c r="A2" s="11"/>
      <c r="B2" s="11"/>
      <c r="C2" s="11"/>
      <c r="D2" s="11"/>
      <c r="E2" s="11"/>
      <c r="F2" s="11"/>
      <c r="G2" s="11"/>
      <c r="H2" s="11"/>
    </row>
    <row r="3" spans="1:8" x14ac:dyDescent="0.6">
      <c r="A3" s="13" t="s">
        <v>140</v>
      </c>
      <c r="B3" s="13" t="s">
        <v>141</v>
      </c>
      <c r="C3" s="13" t="s">
        <v>142</v>
      </c>
      <c r="D3" s="11"/>
      <c r="E3" s="11"/>
      <c r="F3" s="11"/>
      <c r="G3" s="11"/>
      <c r="H3" s="11"/>
    </row>
    <row r="4" spans="1:8" ht="46.8" x14ac:dyDescent="0.6">
      <c r="A4" s="62" t="s">
        <v>143</v>
      </c>
      <c r="B4" s="63" t="s">
        <v>144</v>
      </c>
      <c r="C4" s="64" t="s">
        <v>145</v>
      </c>
      <c r="D4" s="11"/>
      <c r="E4" s="11"/>
      <c r="F4" s="11"/>
      <c r="G4" s="11"/>
      <c r="H4" s="11"/>
    </row>
    <row r="5" spans="1:8" ht="31.2" x14ac:dyDescent="0.6">
      <c r="A5" s="65" t="s">
        <v>146</v>
      </c>
      <c r="B5" s="66" t="s">
        <v>147</v>
      </c>
      <c r="C5" s="67" t="s">
        <v>148</v>
      </c>
      <c r="D5" s="11"/>
      <c r="E5" s="11"/>
      <c r="F5" s="11"/>
      <c r="G5" s="11"/>
      <c r="H5" s="11"/>
    </row>
    <row r="6" spans="1:8" ht="31.2" x14ac:dyDescent="0.6">
      <c r="A6" s="65" t="s">
        <v>149</v>
      </c>
      <c r="B6" s="66" t="s">
        <v>150</v>
      </c>
      <c r="C6" s="67" t="s">
        <v>145</v>
      </c>
      <c r="D6" s="11"/>
      <c r="E6" s="11"/>
      <c r="F6" s="11"/>
      <c r="G6" s="11"/>
      <c r="H6" s="11"/>
    </row>
    <row r="7" spans="1:8" ht="46.8" x14ac:dyDescent="0.6">
      <c r="A7" s="65" t="s">
        <v>151</v>
      </c>
      <c r="B7" s="66" t="s">
        <v>152</v>
      </c>
      <c r="C7" s="67" t="s">
        <v>153</v>
      </c>
      <c r="D7" s="11"/>
      <c r="E7" s="11"/>
      <c r="F7" s="11"/>
      <c r="G7" s="11"/>
      <c r="H7" s="11"/>
    </row>
    <row r="8" spans="1:8" ht="31.2" x14ac:dyDescent="0.6">
      <c r="A8" s="65" t="s">
        <v>154</v>
      </c>
      <c r="B8" s="66" t="s">
        <v>155</v>
      </c>
      <c r="C8" s="67" t="s">
        <v>156</v>
      </c>
      <c r="D8" s="11"/>
      <c r="E8" s="11"/>
      <c r="F8" s="11"/>
      <c r="G8" s="11"/>
      <c r="H8" s="11"/>
    </row>
    <row r="9" spans="1:8" ht="31.2" x14ac:dyDescent="0.6">
      <c r="A9" s="65" t="s">
        <v>157</v>
      </c>
      <c r="B9" s="66" t="s">
        <v>158</v>
      </c>
      <c r="C9" s="67" t="s">
        <v>156</v>
      </c>
      <c r="D9" s="11"/>
      <c r="E9" s="11"/>
      <c r="F9" s="11"/>
      <c r="G9" s="11"/>
      <c r="H9" s="11"/>
    </row>
    <row r="10" spans="1:8" ht="31.2" x14ac:dyDescent="0.6">
      <c r="A10" s="68" t="s">
        <v>159</v>
      </c>
      <c r="B10" s="69" t="s">
        <v>160</v>
      </c>
      <c r="C10" s="70" t="s">
        <v>161</v>
      </c>
      <c r="D10" s="11"/>
      <c r="E10" s="11"/>
      <c r="F10" s="11"/>
      <c r="G10" s="11"/>
      <c r="H10" s="11"/>
    </row>
    <row r="11" spans="1:8" x14ac:dyDescent="0.6">
      <c r="A11" s="11"/>
      <c r="B11" s="11"/>
      <c r="C11" s="11"/>
      <c r="D11" s="11"/>
      <c r="E11" s="11"/>
      <c r="F11" s="11"/>
      <c r="G11" s="11"/>
      <c r="H11" s="11"/>
    </row>
    <row r="12" spans="1:8" x14ac:dyDescent="0.6">
      <c r="A12" s="11"/>
      <c r="B12" s="11"/>
      <c r="C12" s="11"/>
      <c r="D12" s="11"/>
      <c r="E12" s="11"/>
      <c r="F12" s="11"/>
      <c r="G12" s="11"/>
      <c r="H12" s="11"/>
    </row>
    <row r="13" spans="1:8" x14ac:dyDescent="0.6">
      <c r="A13" s="11"/>
      <c r="B13" s="11"/>
      <c r="C13" s="11"/>
      <c r="D13" s="11"/>
      <c r="E13" s="11"/>
      <c r="F13" s="11"/>
      <c r="G13" s="11"/>
      <c r="H13" s="11"/>
    </row>
    <row r="14" spans="1:8" x14ac:dyDescent="0.6">
      <c r="A14" s="11"/>
      <c r="B14" s="11"/>
      <c r="C14" s="11"/>
      <c r="D14" s="11"/>
      <c r="E14" s="11"/>
      <c r="F14" s="11"/>
      <c r="G14" s="11"/>
      <c r="H14" s="11"/>
    </row>
    <row r="15" spans="1:8" x14ac:dyDescent="0.6">
      <c r="A15" s="11"/>
      <c r="B15" s="11"/>
      <c r="C15" s="11"/>
      <c r="D15" s="11"/>
      <c r="E15" s="11"/>
      <c r="F15" s="11"/>
      <c r="G15" s="11"/>
      <c r="H15" s="11"/>
    </row>
    <row r="16" spans="1:8" x14ac:dyDescent="0.6">
      <c r="A16" s="11"/>
      <c r="B16" s="11"/>
      <c r="C16" s="11"/>
      <c r="D16" s="11"/>
      <c r="E16" s="11"/>
      <c r="F16" s="11"/>
      <c r="G16" s="11"/>
      <c r="H16" s="11"/>
    </row>
    <row r="17" spans="1:8" x14ac:dyDescent="0.6">
      <c r="A17" s="11"/>
      <c r="B17" s="11"/>
      <c r="C17" s="11"/>
      <c r="D17" s="11"/>
      <c r="E17" s="11"/>
      <c r="F17" s="11"/>
      <c r="G17" s="11"/>
      <c r="H17" s="11"/>
    </row>
    <row r="18" spans="1:8" x14ac:dyDescent="0.6">
      <c r="A18" s="11"/>
      <c r="B18" s="11"/>
      <c r="C18" s="11"/>
      <c r="D18" s="11"/>
      <c r="E18" s="11"/>
      <c r="F18" s="11"/>
      <c r="G18" s="11"/>
      <c r="H18" s="11"/>
    </row>
    <row r="19" spans="1:8" x14ac:dyDescent="0.6">
      <c r="A19" s="11"/>
      <c r="B19" s="11"/>
      <c r="C19" s="11"/>
      <c r="D19" s="11"/>
      <c r="E19" s="11"/>
      <c r="F19" s="11"/>
      <c r="G19" s="11"/>
      <c r="H19" s="11"/>
    </row>
    <row r="20" spans="1:8" x14ac:dyDescent="0.6">
      <c r="A20" s="11"/>
      <c r="B20" s="11"/>
      <c r="C20" s="11"/>
      <c r="D20" s="11"/>
      <c r="E20" s="11"/>
      <c r="F20" s="11"/>
      <c r="G20" s="11"/>
      <c r="H20" s="11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workbookViewId="0">
      <selection sqref="A1:C1"/>
    </sheetView>
  </sheetViews>
  <sheetFormatPr defaultRowHeight="15.6" x14ac:dyDescent="0.6"/>
  <cols>
    <col min="1" max="1" width="24" customWidth="1"/>
    <col min="2" max="2" width="72" customWidth="1"/>
    <col min="3" max="3" width="80" customWidth="1"/>
  </cols>
  <sheetData>
    <row r="1" spans="1:3" ht="12" customHeight="1" x14ac:dyDescent="0.85">
      <c r="A1" s="116" t="s">
        <v>162</v>
      </c>
      <c r="B1" s="102"/>
      <c r="C1" s="102"/>
    </row>
    <row r="2" spans="1:3" x14ac:dyDescent="0.6">
      <c r="A2" s="11"/>
      <c r="B2" s="11"/>
      <c r="C2" s="11"/>
    </row>
    <row r="3" spans="1:3" x14ac:dyDescent="0.6">
      <c r="A3" s="13" t="s">
        <v>163</v>
      </c>
      <c r="B3" s="13" t="s">
        <v>164</v>
      </c>
      <c r="C3" s="13" t="s">
        <v>165</v>
      </c>
    </row>
    <row r="4" spans="1:3" x14ac:dyDescent="0.6">
      <c r="A4" s="62" t="s">
        <v>166</v>
      </c>
      <c r="B4" s="63" t="s">
        <v>167</v>
      </c>
      <c r="C4" s="64" t="s">
        <v>168</v>
      </c>
    </row>
    <row r="5" spans="1:3" ht="31.2" x14ac:dyDescent="0.6">
      <c r="A5" s="65" t="s">
        <v>169</v>
      </c>
      <c r="B5" s="66" t="s">
        <v>170</v>
      </c>
      <c r="C5" s="67" t="s">
        <v>161</v>
      </c>
    </row>
    <row r="6" spans="1:3" ht="31.2" x14ac:dyDescent="0.6">
      <c r="A6" s="65" t="s">
        <v>169</v>
      </c>
      <c r="B6" s="66" t="s">
        <v>171</v>
      </c>
      <c r="C6" s="67" t="s">
        <v>172</v>
      </c>
    </row>
    <row r="7" spans="1:3" ht="31.2" x14ac:dyDescent="0.6">
      <c r="A7" s="65" t="s">
        <v>173</v>
      </c>
      <c r="B7" s="66" t="s">
        <v>174</v>
      </c>
      <c r="C7" s="67" t="s">
        <v>148</v>
      </c>
    </row>
    <row r="8" spans="1:3" ht="31.2" x14ac:dyDescent="0.6">
      <c r="A8" s="65" t="s">
        <v>175</v>
      </c>
      <c r="B8" s="66" t="s">
        <v>176</v>
      </c>
      <c r="C8" s="67" t="s">
        <v>145</v>
      </c>
    </row>
    <row r="9" spans="1:3" ht="31.2" x14ac:dyDescent="0.6">
      <c r="A9" s="65" t="s">
        <v>151</v>
      </c>
      <c r="B9" s="66" t="s">
        <v>177</v>
      </c>
      <c r="C9" s="67" t="s">
        <v>153</v>
      </c>
    </row>
    <row r="10" spans="1:3" ht="31.2" x14ac:dyDescent="0.6">
      <c r="A10" s="65" t="s">
        <v>178</v>
      </c>
      <c r="B10" s="66" t="s">
        <v>179</v>
      </c>
      <c r="C10" s="67" t="s">
        <v>156</v>
      </c>
    </row>
    <row r="11" spans="1:3" ht="31.2" x14ac:dyDescent="0.6">
      <c r="A11" s="65" t="s">
        <v>180</v>
      </c>
      <c r="B11" s="66" t="s">
        <v>181</v>
      </c>
      <c r="C11" s="67" t="s">
        <v>182</v>
      </c>
    </row>
    <row r="12" spans="1:3" ht="31.2" x14ac:dyDescent="0.6">
      <c r="A12" s="65" t="s">
        <v>180</v>
      </c>
      <c r="B12" s="66" t="s">
        <v>183</v>
      </c>
      <c r="C12" s="67" t="s">
        <v>182</v>
      </c>
    </row>
    <row r="13" spans="1:3" ht="31.2" x14ac:dyDescent="0.6">
      <c r="A13" s="68" t="s">
        <v>184</v>
      </c>
      <c r="B13" s="69" t="s">
        <v>185</v>
      </c>
      <c r="C13" s="70" t="s">
        <v>186</v>
      </c>
    </row>
    <row r="14" spans="1:3" x14ac:dyDescent="0.6">
      <c r="A14" s="11"/>
      <c r="B14" s="11"/>
      <c r="C14" s="11"/>
    </row>
    <row r="15" spans="1:3" x14ac:dyDescent="0.6">
      <c r="A15" s="11"/>
      <c r="B15" s="11"/>
      <c r="C15" s="11"/>
    </row>
    <row r="16" spans="1:3" x14ac:dyDescent="0.6">
      <c r="A16" s="11"/>
      <c r="B16" s="11"/>
      <c r="C16" s="11"/>
    </row>
    <row r="17" spans="1:3" x14ac:dyDescent="0.6">
      <c r="A17" s="11"/>
      <c r="B17" s="11"/>
      <c r="C17" s="11"/>
    </row>
    <row r="18" spans="1:3" x14ac:dyDescent="0.6">
      <c r="A18" s="11"/>
      <c r="B18" s="11"/>
      <c r="C18" s="11"/>
    </row>
    <row r="19" spans="1:3" x14ac:dyDescent="0.6">
      <c r="A19" s="11"/>
      <c r="B19" s="11"/>
      <c r="C19" s="11"/>
    </row>
    <row r="20" spans="1:3" x14ac:dyDescent="0.6">
      <c r="A20" s="11"/>
      <c r="B20" s="11"/>
      <c r="C20" s="1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53 park</vt:lpstr>
      <vt:lpstr>Executive Summary</vt:lpstr>
      <vt:lpstr>Rent Roll</vt:lpstr>
      <vt:lpstr>Financial Model</vt:lpstr>
      <vt:lpstr>Area Marketing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Samuel</dc:creator>
  <cp:lastModifiedBy>Eyal Shmuel</cp:lastModifiedBy>
  <dcterms:created xsi:type="dcterms:W3CDTF">2026-09-04T08:04:07Z</dcterms:created>
  <dcterms:modified xsi:type="dcterms:W3CDTF">2026-09-04T08:48:53Z</dcterms:modified>
</cp:coreProperties>
</file>